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30" windowWidth="13260" windowHeight="11130" activeTab="1"/>
  </bookViews>
  <sheets>
    <sheet name="Satser" sheetId="1" r:id="rId1"/>
    <sheet name="Festival" sheetId="2" r:id="rId2"/>
    <sheet name="Skole" sheetId="3" r:id="rId3"/>
    <sheet name="Kursuspriser" sheetId="4" r:id="rId4"/>
    <sheet name="Budget" sheetId="5" r:id="rId5"/>
  </sheets>
  <definedNames/>
  <calcPr fullCalcOnLoad="1"/>
</workbook>
</file>

<file path=xl/sharedStrings.xml><?xml version="1.0" encoding="utf-8"?>
<sst xmlns="http://schemas.openxmlformats.org/spreadsheetml/2006/main" count="360" uniqueCount="191">
  <si>
    <t>Hold/aktivitet</t>
  </si>
  <si>
    <t>Instruktørkategori</t>
  </si>
  <si>
    <t>Hold</t>
  </si>
  <si>
    <t>Frironingshold</t>
  </si>
  <si>
    <t>C1-2-3</t>
  </si>
  <si>
    <t>Instruktører uddannet 2009</t>
  </si>
  <si>
    <t>Kr/time</t>
  </si>
  <si>
    <t>Instruktører uddannet 2010</t>
  </si>
  <si>
    <t>Svømning</t>
  </si>
  <si>
    <t>Instruktører</t>
  </si>
  <si>
    <t>Bassinprøve bestået 2010</t>
  </si>
  <si>
    <t>h372</t>
  </si>
  <si>
    <t>Sommerskole</t>
  </si>
  <si>
    <t>Intensiv i svømmehal</t>
  </si>
  <si>
    <t>h374</t>
  </si>
  <si>
    <t>KW + MR</t>
  </si>
  <si>
    <t>Pr. gang gives der godtgørelse for 6 timer. - Kajakhentning/retur: 2 timer. Svømmehal 8-12: 4 timer.</t>
  </si>
  <si>
    <t>Desuden aftalt</t>
  </si>
  <si>
    <t>h255</t>
  </si>
  <si>
    <t>Alle</t>
  </si>
  <si>
    <t>4 timer pr. hold. Gratis menu + 1 glas vin på Gl. Løgten Strandkro</t>
  </si>
  <si>
    <t>Event, fx Kronjylland</t>
  </si>
  <si>
    <t>Kr./km</t>
  </si>
  <si>
    <t>Transport</t>
  </si>
  <si>
    <t>Generelt</t>
  </si>
  <si>
    <t>Ref.: RGFhavkajakSskolemanualV03.doc</t>
  </si>
  <si>
    <t>- aktuelt Kronjylland</t>
  </si>
  <si>
    <t>Rammer</t>
  </si>
  <si>
    <t>4 timer. 2 instruktører</t>
  </si>
  <si>
    <t>h355</t>
  </si>
  <si>
    <t>18 år og derover</t>
  </si>
  <si>
    <t>Under 18 år</t>
  </si>
  <si>
    <t>Virksomheder</t>
  </si>
  <si>
    <t>-</t>
  </si>
  <si>
    <t>Aktivitet</t>
  </si>
  <si>
    <t>Kr.</t>
  </si>
  <si>
    <t>h378</t>
  </si>
  <si>
    <t>Rep. Kajakker</t>
  </si>
  <si>
    <t>Hækklipning</t>
  </si>
  <si>
    <t>/jht</t>
  </si>
  <si>
    <t>6tim*2instr*200 kr</t>
  </si>
  <si>
    <t>307km * 3kr</t>
  </si>
  <si>
    <t>Omkostningsgodtgørelse</t>
  </si>
  <si>
    <t>Sommerskole, virksomheder</t>
  </si>
  <si>
    <t>Kursus</t>
  </si>
  <si>
    <t>Grøndlændervending</t>
  </si>
  <si>
    <t>Intensiv kursus</t>
  </si>
  <si>
    <t>u. 15</t>
  </si>
  <si>
    <t>u. 18</t>
  </si>
  <si>
    <t>u25</t>
  </si>
  <si>
    <t>o.24</t>
  </si>
  <si>
    <t>Medl</t>
  </si>
  <si>
    <t>x</t>
  </si>
  <si>
    <t>Event</t>
  </si>
  <si>
    <t>nej</t>
  </si>
  <si>
    <t>1.7-1.7</t>
  </si>
  <si>
    <t xml:space="preserve"> </t>
  </si>
  <si>
    <t>- egen kajak</t>
  </si>
  <si>
    <t>- - egen kajak</t>
  </si>
  <si>
    <t>Roer-1 og roer 2</t>
  </si>
  <si>
    <t>xxx = jht forslag</t>
  </si>
  <si>
    <t>- ikke medlemmer</t>
  </si>
  <si>
    <t>xxxxx priser i dag</t>
  </si>
  <si>
    <t>Frironing</t>
  </si>
  <si>
    <t>1.9-St.Hans</t>
  </si>
  <si>
    <t>Licensfornyelse (krav?)</t>
  </si>
  <si>
    <t>- medlemskab + licensfornyelse</t>
  </si>
  <si>
    <t>Priser</t>
  </si>
  <si>
    <t>Antal kursister</t>
  </si>
  <si>
    <t>Aktiviteter</t>
  </si>
  <si>
    <t>Indtægt</t>
  </si>
  <si>
    <t>Kontingenter</t>
  </si>
  <si>
    <t>- medlemskab + licensforn. Egen kajak</t>
  </si>
  <si>
    <t xml:space="preserve">*) basiskontingent </t>
  </si>
  <si>
    <t>Er kontingent der betales af alle.</t>
  </si>
  <si>
    <t>Omk.godtg</t>
  </si>
  <si>
    <t>Instr.</t>
  </si>
  <si>
    <t>Timer</t>
  </si>
  <si>
    <t>100kr/tim</t>
  </si>
  <si>
    <t>Overskud</t>
  </si>
  <si>
    <t>I alt:</t>
  </si>
  <si>
    <t>timer</t>
  </si>
  <si>
    <t>150kr/tim</t>
  </si>
  <si>
    <t>Kajak medlemskab</t>
  </si>
  <si>
    <t>Budget</t>
  </si>
  <si>
    <t>Aktuelt</t>
  </si>
  <si>
    <t xml:space="preserve">Tilskud DGI </t>
  </si>
  <si>
    <t>:</t>
  </si>
  <si>
    <t>Overnatning:50 personer * 100 kr.</t>
  </si>
  <si>
    <t>Overskud Café</t>
  </si>
  <si>
    <t xml:space="preserve">Rosenholm Bådelaug. Leje af faciliteter </t>
  </si>
  <si>
    <t>Leje af stor-telt + køleskab</t>
  </si>
  <si>
    <t>Leje af borde og stole</t>
  </si>
  <si>
    <t>Leje af grill</t>
  </si>
  <si>
    <t>Leje toiletvogn</t>
  </si>
  <si>
    <t>Toilet, rengøringsartikler</t>
  </si>
  <si>
    <t>Honorar til externe instruktører</t>
  </si>
  <si>
    <t>Vingaver til externe instruktører (4 * 50 kr.)</t>
  </si>
  <si>
    <t>Trykning af program, billetter, annonce</t>
  </si>
  <si>
    <t>Rekvisitter</t>
  </si>
  <si>
    <t>Musik</t>
  </si>
  <si>
    <t>Antal</t>
  </si>
  <si>
    <t>Overskud/underskud</t>
  </si>
  <si>
    <t>Workshop og prøveture: 100 personer * 100 kr.</t>
  </si>
  <si>
    <t>Dato</t>
  </si>
  <si>
    <t>Eftermiddag 14-18</t>
  </si>
  <si>
    <t>I alt</t>
  </si>
  <si>
    <t>Kursisters betaling</t>
  </si>
  <si>
    <t>Instruktører godtgørelse</t>
  </si>
  <si>
    <t>Spisning (kun instrukt.á 500 kr)</t>
  </si>
  <si>
    <t>Kr i alt</t>
  </si>
  <si>
    <t>á 500 kr</t>
  </si>
  <si>
    <t>Nøgletal</t>
  </si>
  <si>
    <t>Antal hold á 4 timer:</t>
  </si>
  <si>
    <t>Planlagt 8</t>
  </si>
  <si>
    <t>Kapacitet: 64 på 8 hold. 48 på 6 hold.</t>
  </si>
  <si>
    <t>Heraf under 18 år:</t>
  </si>
  <si>
    <t>Altså ca 1/4</t>
  </si>
  <si>
    <t>Voks-ne</t>
  </si>
  <si>
    <t>Unge *150</t>
  </si>
  <si>
    <t>Re-sultat</t>
  </si>
  <si>
    <t>Budget 2011</t>
  </si>
  <si>
    <t/>
  </si>
  <si>
    <t>2 instruk-tører</t>
  </si>
  <si>
    <t>Un-ge</t>
  </si>
  <si>
    <t>Formid-dag 9-13</t>
  </si>
  <si>
    <t>Voks-ne *300</t>
  </si>
  <si>
    <t>Festival</t>
  </si>
  <si>
    <t>Satser</t>
  </si>
  <si>
    <t>Kursuspriser</t>
  </si>
  <si>
    <t>Holdkontingent</t>
  </si>
  <si>
    <t>Fondsmidler</t>
  </si>
  <si>
    <t>Udstyr+forsikring+bygninger</t>
  </si>
  <si>
    <t>Omkostningsgodtg./transport</t>
  </si>
  <si>
    <t>Aktiviteter/skole/festival</t>
  </si>
  <si>
    <t>Sats</t>
  </si>
  <si>
    <t>2011-Budget</t>
  </si>
  <si>
    <t>- udstyr</t>
  </si>
  <si>
    <t>Kajakker</t>
  </si>
  <si>
    <t>Type</t>
  </si>
  <si>
    <t>- forsikring</t>
  </si>
  <si>
    <t>Tilskud</t>
  </si>
  <si>
    <t>- vedligehold, omk.</t>
  </si>
  <si>
    <t>Omk.godt</t>
  </si>
  <si>
    <t>Materialer</t>
  </si>
  <si>
    <t>2010-Aktuelt</t>
  </si>
  <si>
    <t>Tilskud jun.medl.</t>
  </si>
  <si>
    <t>- Grøndlændervending</t>
  </si>
  <si>
    <t>- Intensiv kursus</t>
  </si>
  <si>
    <t>- Sommerskole</t>
  </si>
  <si>
    <t>- Event</t>
  </si>
  <si>
    <t>- Festival</t>
  </si>
  <si>
    <t>- Egen kaj.</t>
  </si>
  <si>
    <t>- Basis</t>
  </si>
  <si>
    <t>- Licensfor.</t>
  </si>
  <si>
    <t>- Frirokurs.</t>
  </si>
  <si>
    <t>Over/underskud</t>
  </si>
  <si>
    <t>Ungdomsklub</t>
  </si>
  <si>
    <t>…</t>
  </si>
  <si>
    <t>Andre satser</t>
  </si>
  <si>
    <t>Ny nøgle</t>
  </si>
  <si>
    <t>- halleje á 50 kr/tim</t>
  </si>
  <si>
    <t>xxx tal til budget 2011</t>
  </si>
  <si>
    <t>- tilsk. jun. 12jun*150kr</t>
  </si>
  <si>
    <t>- Bassinprøve</t>
  </si>
  <si>
    <t>- Omk.godtgørelse i alt</t>
  </si>
  <si>
    <t>KAJAK</t>
  </si>
  <si>
    <t>Hornslet Svømmehal</t>
  </si>
  <si>
    <t>2010-Budget</t>
  </si>
  <si>
    <t>á ti-mer</t>
  </si>
  <si>
    <t>Kur-sis-ter</t>
  </si>
  <si>
    <t>In-struk-tører</t>
  </si>
  <si>
    <t>kendt farvand</t>
  </si>
  <si>
    <t>ukendt farvand</t>
  </si>
  <si>
    <t>DGI-ex. Havkajakin.</t>
  </si>
  <si>
    <t>3.56</t>
  </si>
  <si>
    <t>Prøveture</t>
  </si>
  <si>
    <t>NB:</t>
  </si>
  <si>
    <t>½ pris for instruktører skal forhandles med kroen</t>
  </si>
  <si>
    <t xml:space="preserve">Ide: Frironingskursus fx man+ tirsdag </t>
  </si>
  <si>
    <t>- Klippekort</t>
  </si>
  <si>
    <t>Er også prisen for ikke-friroede, for at ro ud med en friroet.</t>
  </si>
  <si>
    <t>- Hovedforening</t>
  </si>
  <si>
    <t>Hfor:</t>
  </si>
  <si>
    <t>Hovedforening, kr</t>
  </si>
  <si>
    <t>- 2011, basis- kontingent*) klubkajak</t>
  </si>
  <si>
    <t>Excl. Hovedforening</t>
  </si>
  <si>
    <t>basiskont.sum klubkajak</t>
  </si>
  <si>
    <t>Workshop og prøveture: 100 personer * 150 kr.</t>
  </si>
  <si>
    <t>V4: 2011: 7,500</t>
  </si>
  <si>
    <t>V5: 2011: 11.250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</si>
</sst>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;[Red]#,##0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14"/>
      <name val="Arial"/>
      <family val="0"/>
    </font>
    <font>
      <i/>
      <sz val="8"/>
      <color indexed="14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8"/>
      <color indexed="48"/>
      <name val="Arial"/>
      <family val="0"/>
    </font>
    <font>
      <b/>
      <sz val="12"/>
      <color indexed="14"/>
      <name val="Arial"/>
      <family val="2"/>
    </font>
    <font>
      <b/>
      <i/>
      <sz val="10"/>
      <color indexed="14"/>
      <name val="Arial"/>
      <family val="2"/>
    </font>
    <font>
      <sz val="12"/>
      <name val="Arial"/>
      <family val="2"/>
    </font>
    <font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10"/>
      <color indexed="12"/>
      <name val="Arial"/>
      <family val="0"/>
    </font>
    <font>
      <sz val="8"/>
      <color indexed="12"/>
      <name val="Arial"/>
      <family val="0"/>
    </font>
    <font>
      <b/>
      <sz val="12"/>
      <color indexed="10"/>
      <name val="Arial"/>
      <family val="2"/>
    </font>
    <font>
      <sz val="8"/>
      <color indexed="10"/>
      <name val="Arial"/>
      <family val="0"/>
    </font>
    <font>
      <b/>
      <sz val="12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3" borderId="1" xfId="0" applyFont="1" applyFill="1" applyBorder="1" applyAlignment="1" quotePrefix="1">
      <alignment vertical="top"/>
    </xf>
    <xf numFmtId="4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Font="1" applyBorder="1" applyAlignment="1" quotePrefix="1">
      <alignment vertical="top"/>
    </xf>
    <xf numFmtId="4" fontId="2" fillId="0" borderId="0" xfId="0" applyNumberFormat="1" applyFont="1" applyAlignment="1">
      <alignment horizontal="right" vertical="top"/>
    </xf>
    <xf numFmtId="0" fontId="9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4" fontId="9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 quotePrefix="1">
      <alignment vertical="top"/>
    </xf>
    <xf numFmtId="0" fontId="3" fillId="0" borderId="1" xfId="0" applyFont="1" applyBorder="1" applyAlignment="1" quotePrefix="1">
      <alignment vertical="top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 quotePrefix="1">
      <alignment vertical="top"/>
    </xf>
    <xf numFmtId="4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1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wrapText="1"/>
    </xf>
    <xf numFmtId="164" fontId="3" fillId="0" borderId="5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4" fontId="3" fillId="0" borderId="0" xfId="0" applyNumberFormat="1" applyFont="1" applyAlignment="1">
      <alignment wrapText="1"/>
    </xf>
    <xf numFmtId="164" fontId="3" fillId="3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164" fontId="3" fillId="0" borderId="6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64" fontId="4" fillId="0" borderId="8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4" fillId="3" borderId="0" xfId="0" applyNumberFormat="1" applyFont="1" applyFill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wrapText="1"/>
    </xf>
    <xf numFmtId="164" fontId="17" fillId="0" borderId="0" xfId="0" applyNumberFormat="1" applyFont="1" applyBorder="1" applyAlignment="1">
      <alignment wrapText="1"/>
    </xf>
    <xf numFmtId="164" fontId="17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164" fontId="17" fillId="0" borderId="12" xfId="0" applyNumberFormat="1" applyFont="1" applyBorder="1" applyAlignment="1">
      <alignment wrapText="1"/>
    </xf>
    <xf numFmtId="164" fontId="17" fillId="0" borderId="13" xfId="0" applyNumberFormat="1" applyFont="1" applyBorder="1" applyAlignment="1">
      <alignment horizontal="center" wrapText="1"/>
    </xf>
    <xf numFmtId="164" fontId="17" fillId="0" borderId="14" xfId="0" applyNumberFormat="1" applyFont="1" applyBorder="1" applyAlignment="1">
      <alignment horizontal="center" wrapText="1"/>
    </xf>
    <xf numFmtId="0" fontId="18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2" borderId="0" xfId="0" applyFont="1" applyFill="1" applyAlignment="1">
      <alignment horizontal="right" vertical="top"/>
    </xf>
    <xf numFmtId="4" fontId="19" fillId="0" borderId="1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3" fillId="3" borderId="1" xfId="0" applyNumberFormat="1" applyFont="1" applyFill="1" applyBorder="1" applyAlignment="1">
      <alignment horizontal="right" vertical="top"/>
    </xf>
    <xf numFmtId="4" fontId="16" fillId="0" borderId="0" xfId="0" applyNumberFormat="1" applyFont="1" applyAlignment="1">
      <alignment horizontal="right" vertical="top"/>
    </xf>
    <xf numFmtId="4" fontId="16" fillId="2" borderId="0" xfId="0" applyNumberFormat="1" applyFont="1" applyFill="1" applyAlignment="1">
      <alignment horizontal="right" vertical="top"/>
    </xf>
    <xf numFmtId="3" fontId="1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 quotePrefix="1">
      <alignment/>
    </xf>
    <xf numFmtId="3" fontId="1" fillId="0" borderId="0" xfId="0" applyNumberFormat="1" applyFont="1" applyAlignment="1">
      <alignment/>
    </xf>
    <xf numFmtId="164" fontId="3" fillId="0" borderId="0" xfId="0" applyNumberFormat="1" applyFont="1" applyBorder="1" applyAlignment="1" quotePrefix="1">
      <alignment wrapText="1"/>
    </xf>
    <xf numFmtId="3" fontId="21" fillId="0" borderId="0" xfId="0" applyNumberFormat="1" applyFont="1" applyAlignment="1">
      <alignment/>
    </xf>
    <xf numFmtId="3" fontId="22" fillId="0" borderId="1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Border="1" applyAlignment="1">
      <alignment wrapText="1"/>
    </xf>
    <xf numFmtId="3" fontId="23" fillId="0" borderId="1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3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right" vertical="top"/>
    </xf>
    <xf numFmtId="0" fontId="12" fillId="2" borderId="0" xfId="0" applyFont="1" applyFill="1" applyAlignment="1">
      <alignment horizontal="right" vertical="top"/>
    </xf>
    <xf numFmtId="3" fontId="22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 wrapText="1"/>
    </xf>
    <xf numFmtId="0" fontId="3" fillId="0" borderId="0" xfId="0" applyFont="1" applyAlignment="1" quotePrefix="1">
      <alignment horizontal="right" wrapText="1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1" fillId="0" borderId="14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22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164" fontId="26" fillId="0" borderId="0" xfId="0" applyNumberFormat="1" applyFont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4">
      <selection activeCell="D4" sqref="D4"/>
    </sheetView>
  </sheetViews>
  <sheetFormatPr defaultColWidth="9.140625" defaultRowHeight="12.75"/>
  <cols>
    <col min="1" max="1" width="18.421875" style="47" customWidth="1"/>
    <col min="2" max="2" width="6.28125" style="9" customWidth="1"/>
    <col min="3" max="3" width="8.00390625" style="48" customWidth="1"/>
    <col min="4" max="4" width="8.00390625" style="102" customWidth="1"/>
    <col min="5" max="5" width="15.00390625" style="11" customWidth="1"/>
    <col min="6" max="6" width="27.8515625" style="11" customWidth="1"/>
    <col min="7" max="16384" width="9.140625" style="47" customWidth="1"/>
  </cols>
  <sheetData>
    <row r="1" spans="1:6" s="4" customFormat="1" ht="15.75">
      <c r="A1" s="4" t="s">
        <v>128</v>
      </c>
      <c r="B1" s="5"/>
      <c r="C1" s="6"/>
      <c r="D1" s="101"/>
      <c r="E1" s="7"/>
      <c r="F1" s="7"/>
    </row>
    <row r="2" spans="1:6" s="8" customFormat="1" ht="12.75">
      <c r="A2" s="49" t="s">
        <v>42</v>
      </c>
      <c r="B2" s="9"/>
      <c r="C2" s="10"/>
      <c r="D2" s="102"/>
      <c r="E2" s="11"/>
      <c r="F2" s="12" t="s">
        <v>39</v>
      </c>
    </row>
    <row r="3" spans="2:6" s="8" customFormat="1" ht="12.75">
      <c r="B3" s="9"/>
      <c r="C3" s="10"/>
      <c r="D3" s="102"/>
      <c r="E3" s="11"/>
      <c r="F3" s="12"/>
    </row>
    <row r="4" spans="1:6" s="17" customFormat="1" ht="12.75">
      <c r="A4" s="13" t="s">
        <v>9</v>
      </c>
      <c r="B4" s="14"/>
      <c r="C4" s="15">
        <v>2010</v>
      </c>
      <c r="D4" s="103">
        <v>2011</v>
      </c>
      <c r="E4" s="16"/>
      <c r="F4" s="16"/>
    </row>
    <row r="5" spans="1:6" s="22" customFormat="1" ht="12.75">
      <c r="A5" s="18" t="s">
        <v>0</v>
      </c>
      <c r="B5" s="19" t="s">
        <v>2</v>
      </c>
      <c r="C5" s="20" t="s">
        <v>6</v>
      </c>
      <c r="D5" s="104" t="s">
        <v>6</v>
      </c>
      <c r="E5" s="21" t="s">
        <v>1</v>
      </c>
      <c r="F5" s="21" t="s">
        <v>17</v>
      </c>
    </row>
    <row r="6" spans="1:6" s="27" customFormat="1" ht="12.75">
      <c r="A6" s="23"/>
      <c r="B6" s="24"/>
      <c r="C6" s="25"/>
      <c r="D6" s="105"/>
      <c r="E6" s="26"/>
      <c r="F6" s="26"/>
    </row>
    <row r="7" spans="1:6" s="27" customFormat="1" ht="22.5">
      <c r="A7" s="23" t="s">
        <v>3</v>
      </c>
      <c r="B7" s="24" t="s">
        <v>4</v>
      </c>
      <c r="C7" s="25">
        <v>100</v>
      </c>
      <c r="D7" s="105">
        <v>100</v>
      </c>
      <c r="E7" s="26" t="s">
        <v>5</v>
      </c>
      <c r="F7" s="26"/>
    </row>
    <row r="8" spans="1:6" s="27" customFormat="1" ht="22.5">
      <c r="A8" s="23"/>
      <c r="B8" s="24"/>
      <c r="C8" s="25">
        <v>50</v>
      </c>
      <c r="D8" s="105">
        <v>100</v>
      </c>
      <c r="E8" s="26" t="s">
        <v>7</v>
      </c>
      <c r="F8" s="26"/>
    </row>
    <row r="9" spans="1:6" s="27" customFormat="1" ht="12.75">
      <c r="A9" s="23"/>
      <c r="B9" s="24"/>
      <c r="C9" s="25"/>
      <c r="D9" s="105"/>
      <c r="E9" s="26"/>
      <c r="F9" s="26"/>
    </row>
    <row r="10" spans="1:6" s="27" customFormat="1" ht="33.75">
      <c r="A10" s="23" t="s">
        <v>13</v>
      </c>
      <c r="B10" s="24" t="s">
        <v>14</v>
      </c>
      <c r="C10" s="25">
        <v>100</v>
      </c>
      <c r="D10" s="105">
        <v>100</v>
      </c>
      <c r="E10" s="26" t="s">
        <v>15</v>
      </c>
      <c r="F10" s="26" t="s">
        <v>16</v>
      </c>
    </row>
    <row r="11" spans="1:6" s="27" customFormat="1" ht="12.75">
      <c r="A11" s="23"/>
      <c r="B11" s="24"/>
      <c r="C11" s="25"/>
      <c r="D11" s="105"/>
      <c r="E11" s="26"/>
      <c r="F11" s="26"/>
    </row>
    <row r="12" spans="1:6" s="27" customFormat="1" ht="22.5">
      <c r="A12" s="23" t="s">
        <v>8</v>
      </c>
      <c r="B12" s="24" t="s">
        <v>11</v>
      </c>
      <c r="C12" s="25">
        <v>100</v>
      </c>
      <c r="D12" s="105">
        <v>100</v>
      </c>
      <c r="E12" s="26" t="s">
        <v>10</v>
      </c>
      <c r="F12" s="26"/>
    </row>
    <row r="13" spans="1:6" s="27" customFormat="1" ht="12.75">
      <c r="A13" s="23"/>
      <c r="B13" s="24"/>
      <c r="C13" s="25"/>
      <c r="D13" s="105"/>
      <c r="E13" s="26"/>
      <c r="F13" s="26"/>
    </row>
    <row r="14" spans="1:6" s="27" customFormat="1" ht="12.75">
      <c r="A14" s="23" t="s">
        <v>37</v>
      </c>
      <c r="B14" s="24"/>
      <c r="C14" s="25">
        <v>100</v>
      </c>
      <c r="D14" s="105">
        <v>100</v>
      </c>
      <c r="E14" s="26"/>
      <c r="F14" s="26"/>
    </row>
    <row r="15" spans="1:6" s="27" customFormat="1" ht="12.75">
      <c r="A15" s="23" t="s">
        <v>38</v>
      </c>
      <c r="B15" s="24"/>
      <c r="C15" s="25">
        <v>100</v>
      </c>
      <c r="D15" s="105">
        <v>100</v>
      </c>
      <c r="E15" s="26"/>
      <c r="F15" s="26"/>
    </row>
    <row r="16" spans="1:6" s="27" customFormat="1" ht="12.75">
      <c r="A16" s="23"/>
      <c r="B16" s="24"/>
      <c r="C16" s="25"/>
      <c r="D16" s="105"/>
      <c r="E16" s="26"/>
      <c r="F16" s="26"/>
    </row>
    <row r="17" spans="1:6" s="27" customFormat="1" ht="22.5">
      <c r="A17" s="23" t="s">
        <v>12</v>
      </c>
      <c r="B17" s="24" t="s">
        <v>18</v>
      </c>
      <c r="C17" s="25">
        <v>150</v>
      </c>
      <c r="D17" s="105">
        <v>100</v>
      </c>
      <c r="E17" s="26" t="s">
        <v>19</v>
      </c>
      <c r="F17" s="26" t="s">
        <v>20</v>
      </c>
    </row>
    <row r="18" spans="1:6" s="27" customFormat="1" ht="12.75">
      <c r="A18" s="23"/>
      <c r="B18" s="24"/>
      <c r="C18" s="25"/>
      <c r="D18" s="105"/>
      <c r="E18" s="26"/>
      <c r="F18" s="26"/>
    </row>
    <row r="19" spans="1:6" s="27" customFormat="1" ht="12.75">
      <c r="A19" s="23"/>
      <c r="B19" s="24"/>
      <c r="C19" s="25"/>
      <c r="D19" s="105"/>
      <c r="E19" s="26"/>
      <c r="F19" s="26"/>
    </row>
    <row r="20" spans="1:6" s="27" customFormat="1" ht="12.75">
      <c r="A20" s="23" t="s">
        <v>21</v>
      </c>
      <c r="B20" s="24" t="s">
        <v>36</v>
      </c>
      <c r="C20" s="25">
        <v>300</v>
      </c>
      <c r="D20" s="105">
        <v>100</v>
      </c>
      <c r="E20" s="26" t="s">
        <v>19</v>
      </c>
      <c r="F20" s="26" t="s">
        <v>172</v>
      </c>
    </row>
    <row r="21" spans="1:6" s="27" customFormat="1" ht="15.75" customHeight="1">
      <c r="A21" s="23"/>
      <c r="B21" s="24"/>
      <c r="C21" s="25"/>
      <c r="D21" s="105">
        <v>150</v>
      </c>
      <c r="E21" s="26" t="s">
        <v>174</v>
      </c>
      <c r="F21" s="26" t="s">
        <v>173</v>
      </c>
    </row>
    <row r="22" spans="1:6" s="31" customFormat="1" ht="11.25">
      <c r="A22" s="28" t="s">
        <v>26</v>
      </c>
      <c r="B22" s="28" t="s">
        <v>33</v>
      </c>
      <c r="C22" s="29">
        <v>200</v>
      </c>
      <c r="D22" s="106"/>
      <c r="E22" s="30"/>
      <c r="F22" s="30"/>
    </row>
    <row r="23" spans="1:6" s="27" customFormat="1" ht="12.75">
      <c r="A23" s="32"/>
      <c r="B23" s="24"/>
      <c r="C23" s="25"/>
      <c r="D23" s="105"/>
      <c r="E23" s="26"/>
      <c r="F23" s="26"/>
    </row>
    <row r="24" spans="1:6" s="22" customFormat="1" ht="12.75">
      <c r="A24" s="18"/>
      <c r="B24" s="19"/>
      <c r="C24" s="20" t="s">
        <v>22</v>
      </c>
      <c r="D24" s="104"/>
      <c r="E24" s="21"/>
      <c r="F24" s="21"/>
    </row>
    <row r="25" spans="1:6" s="27" customFormat="1" ht="12.75">
      <c r="A25" s="23" t="s">
        <v>23</v>
      </c>
      <c r="B25" s="24" t="s">
        <v>24</v>
      </c>
      <c r="C25" s="25">
        <v>3.56</v>
      </c>
      <c r="D25" s="105" t="s">
        <v>175</v>
      </c>
      <c r="E25" s="26" t="s">
        <v>19</v>
      </c>
      <c r="F25" s="26"/>
    </row>
    <row r="26" spans="1:6" s="31" customFormat="1" ht="11.25">
      <c r="A26" s="28" t="s">
        <v>26</v>
      </c>
      <c r="B26" s="28" t="s">
        <v>33</v>
      </c>
      <c r="C26" s="29">
        <v>3</v>
      </c>
      <c r="D26" s="106"/>
      <c r="E26" s="30"/>
      <c r="F26" s="30"/>
    </row>
    <row r="27" spans="2:6" s="27" customFormat="1" ht="12.75">
      <c r="B27" s="9"/>
      <c r="C27" s="33"/>
      <c r="D27" s="107"/>
      <c r="E27" s="11"/>
      <c r="F27" s="11"/>
    </row>
    <row r="28" spans="1:6" s="27" customFormat="1" ht="12.75">
      <c r="A28" s="34" t="s">
        <v>43</v>
      </c>
      <c r="B28" s="35"/>
      <c r="C28" s="36"/>
      <c r="D28" s="108"/>
      <c r="E28" s="37"/>
      <c r="F28" s="38"/>
    </row>
    <row r="29" spans="1:6" s="22" customFormat="1" ht="22.5">
      <c r="A29" s="18" t="s">
        <v>34</v>
      </c>
      <c r="B29" s="19" t="s">
        <v>2</v>
      </c>
      <c r="C29" s="20" t="s">
        <v>35</v>
      </c>
      <c r="D29" s="104"/>
      <c r="E29" s="21" t="s">
        <v>27</v>
      </c>
      <c r="F29" s="21" t="s">
        <v>25</v>
      </c>
    </row>
    <row r="30" spans="1:6" s="27" customFormat="1" ht="12.75">
      <c r="A30" s="39" t="s">
        <v>12</v>
      </c>
      <c r="B30" s="24" t="s">
        <v>29</v>
      </c>
      <c r="C30" s="25">
        <v>300</v>
      </c>
      <c r="D30" s="105">
        <v>400</v>
      </c>
      <c r="E30" s="26" t="s">
        <v>30</v>
      </c>
      <c r="F30" s="26"/>
    </row>
    <row r="31" spans="1:6" s="27" customFormat="1" ht="12.75">
      <c r="A31" s="40" t="s">
        <v>33</v>
      </c>
      <c r="B31" s="41" t="s">
        <v>33</v>
      </c>
      <c r="C31" s="25">
        <v>150</v>
      </c>
      <c r="D31" s="105">
        <v>200</v>
      </c>
      <c r="E31" s="42" t="s">
        <v>31</v>
      </c>
      <c r="F31" s="26"/>
    </row>
    <row r="32" spans="1:6" s="27" customFormat="1" ht="12.75">
      <c r="A32" s="40"/>
      <c r="B32" s="41"/>
      <c r="C32" s="25"/>
      <c r="D32" s="105"/>
      <c r="E32" s="42"/>
      <c r="F32" s="26"/>
    </row>
    <row r="33" spans="1:6" s="27" customFormat="1" ht="22.5">
      <c r="A33" s="23" t="s">
        <v>32</v>
      </c>
      <c r="B33" s="24" t="s">
        <v>36</v>
      </c>
      <c r="C33" s="25">
        <v>4500</v>
      </c>
      <c r="D33" s="105">
        <v>4500</v>
      </c>
      <c r="E33" s="26" t="s">
        <v>28</v>
      </c>
      <c r="F33" s="26" t="s">
        <v>172</v>
      </c>
    </row>
    <row r="34" spans="1:6" s="27" customFormat="1" ht="12.75">
      <c r="A34" s="23"/>
      <c r="B34" s="24"/>
      <c r="C34" s="25"/>
      <c r="D34" s="105">
        <v>5500</v>
      </c>
      <c r="E34" s="26"/>
      <c r="F34" s="26" t="s">
        <v>173</v>
      </c>
    </row>
    <row r="35" spans="1:6" s="27" customFormat="1" ht="12.75">
      <c r="A35" s="43" t="s">
        <v>26</v>
      </c>
      <c r="B35" s="43" t="s">
        <v>33</v>
      </c>
      <c r="C35" s="44">
        <v>2400</v>
      </c>
      <c r="D35" s="106"/>
      <c r="E35" s="45" t="s">
        <v>40</v>
      </c>
      <c r="F35" s="45"/>
    </row>
    <row r="36" spans="1:6" s="27" customFormat="1" ht="12.75">
      <c r="A36" s="43" t="s">
        <v>26</v>
      </c>
      <c r="B36" s="43" t="s">
        <v>33</v>
      </c>
      <c r="C36" s="44">
        <v>921</v>
      </c>
      <c r="D36" s="106"/>
      <c r="E36" s="45" t="s">
        <v>41</v>
      </c>
      <c r="F36" s="45"/>
    </row>
    <row r="37" spans="2:6" s="27" customFormat="1" ht="12.75">
      <c r="B37" s="9"/>
      <c r="C37" s="46"/>
      <c r="D37" s="102"/>
      <c r="E37" s="11"/>
      <c r="F37" s="11"/>
    </row>
    <row r="38" spans="1:6" s="27" customFormat="1" ht="12.75">
      <c r="A38" s="34" t="s">
        <v>159</v>
      </c>
      <c r="B38" s="35"/>
      <c r="C38" s="144"/>
      <c r="D38" s="144"/>
      <c r="E38" s="37"/>
      <c r="F38" s="37"/>
    </row>
    <row r="39" spans="1:6" s="27" customFormat="1" ht="12.75">
      <c r="A39" s="23" t="s">
        <v>160</v>
      </c>
      <c r="B39" s="24"/>
      <c r="C39" s="142">
        <v>100</v>
      </c>
      <c r="D39" s="143">
        <v>100</v>
      </c>
      <c r="E39" s="26"/>
      <c r="F39" s="26"/>
    </row>
    <row r="40" spans="2:6" s="27" customFormat="1" ht="12.75">
      <c r="B40" s="9"/>
      <c r="C40" s="46"/>
      <c r="D40" s="102"/>
      <c r="E40" s="11"/>
      <c r="F40" s="11"/>
    </row>
    <row r="41" spans="2:6" s="27" customFormat="1" ht="12.75">
      <c r="B41" s="9"/>
      <c r="C41" s="46"/>
      <c r="D41" s="102"/>
      <c r="E41" s="11"/>
      <c r="F41" s="11"/>
    </row>
    <row r="42" spans="2:6" s="27" customFormat="1" ht="12.75">
      <c r="B42" s="9"/>
      <c r="C42" s="46"/>
      <c r="D42" s="102"/>
      <c r="E42" s="11"/>
      <c r="F42" s="11"/>
    </row>
    <row r="43" spans="2:6" s="27" customFormat="1" ht="12.75">
      <c r="B43" s="9"/>
      <c r="C43" s="46"/>
      <c r="D43" s="102"/>
      <c r="E43" s="11"/>
      <c r="F43" s="11"/>
    </row>
    <row r="44" spans="2:6" s="27" customFormat="1" ht="12.75">
      <c r="B44" s="9"/>
      <c r="C44" s="46"/>
      <c r="D44" s="102"/>
      <c r="E44" s="11"/>
      <c r="F44" s="11"/>
    </row>
    <row r="45" spans="2:6" s="27" customFormat="1" ht="12.75">
      <c r="B45" s="9"/>
      <c r="C45" s="46"/>
      <c r="D45" s="102"/>
      <c r="E45" s="11"/>
      <c r="F45" s="11"/>
    </row>
    <row r="46" spans="2:6" s="27" customFormat="1" ht="12.75">
      <c r="B46" s="9"/>
      <c r="C46" s="46"/>
      <c r="D46" s="102"/>
      <c r="E46" s="11"/>
      <c r="F46" s="11"/>
    </row>
    <row r="47" spans="2:6" s="27" customFormat="1" ht="12.75">
      <c r="B47" s="9"/>
      <c r="C47" s="46"/>
      <c r="D47" s="102"/>
      <c r="E47" s="11"/>
      <c r="F47" s="11"/>
    </row>
    <row r="48" spans="2:6" s="27" customFormat="1" ht="12.75">
      <c r="B48" s="9"/>
      <c r="C48" s="46"/>
      <c r="D48" s="102"/>
      <c r="E48" s="11"/>
      <c r="F48" s="11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6.28125" style="0" customWidth="1"/>
    <col min="2" max="5" width="9.140625" style="68" customWidth="1"/>
    <col min="6" max="6" width="9.140625" style="109" customWidth="1"/>
  </cols>
  <sheetData>
    <row r="1" spans="1:6" s="118" customFormat="1" ht="15.75">
      <c r="A1" s="118" t="s">
        <v>127</v>
      </c>
      <c r="B1" s="119"/>
      <c r="C1" s="119"/>
      <c r="D1" s="119"/>
      <c r="E1" s="119"/>
      <c r="F1" s="120"/>
    </row>
    <row r="2" spans="1:6" ht="12.75">
      <c r="A2" s="110"/>
      <c r="B2" s="116">
        <v>2010</v>
      </c>
      <c r="C2" s="116">
        <v>2010</v>
      </c>
      <c r="D2" s="116">
        <v>2011</v>
      </c>
      <c r="E2" s="116">
        <v>2011</v>
      </c>
      <c r="F2" s="117">
        <v>2011</v>
      </c>
    </row>
    <row r="3" spans="1:6" ht="12.75">
      <c r="A3" s="110"/>
      <c r="B3" s="111" t="s">
        <v>84</v>
      </c>
      <c r="C3" s="111" t="s">
        <v>85</v>
      </c>
      <c r="D3" s="111" t="s">
        <v>176</v>
      </c>
      <c r="E3" s="111" t="s">
        <v>101</v>
      </c>
      <c r="F3" s="112" t="s">
        <v>84</v>
      </c>
    </row>
    <row r="4" spans="1:6" ht="12.75">
      <c r="A4" s="110" t="s">
        <v>86</v>
      </c>
      <c r="B4" s="111" t="s">
        <v>87</v>
      </c>
      <c r="C4" s="111">
        <v>5000</v>
      </c>
      <c r="D4" s="111"/>
      <c r="E4" s="111"/>
      <c r="F4" s="112">
        <v>0</v>
      </c>
    </row>
    <row r="5" spans="1:6" ht="12.75">
      <c r="A5" s="110" t="s">
        <v>103</v>
      </c>
      <c r="B5" s="111">
        <v>10000</v>
      </c>
      <c r="C5" s="111">
        <v>3800</v>
      </c>
      <c r="D5" s="111">
        <v>150</v>
      </c>
      <c r="E5" s="111">
        <v>75</v>
      </c>
      <c r="F5" s="112">
        <f>D5*E5</f>
        <v>11250</v>
      </c>
    </row>
    <row r="6" spans="1:6" ht="12.75">
      <c r="A6" s="110" t="s">
        <v>88</v>
      </c>
      <c r="B6" s="111">
        <v>5000</v>
      </c>
      <c r="C6" s="111">
        <v>1000</v>
      </c>
      <c r="D6" s="111">
        <v>100</v>
      </c>
      <c r="E6" s="111">
        <v>50</v>
      </c>
      <c r="F6" s="112">
        <f>D6*E6</f>
        <v>5000</v>
      </c>
    </row>
    <row r="7" spans="1:6" ht="12.75">
      <c r="A7" s="110" t="s">
        <v>89</v>
      </c>
      <c r="B7" s="111">
        <v>0</v>
      </c>
      <c r="C7" s="111">
        <v>500</v>
      </c>
      <c r="D7" s="111"/>
      <c r="E7" s="111"/>
      <c r="F7" s="112">
        <v>1000</v>
      </c>
    </row>
    <row r="8" spans="1:6" s="69" customFormat="1" ht="12.75">
      <c r="A8" s="113" t="s">
        <v>80</v>
      </c>
      <c r="B8" s="114">
        <v>15000</v>
      </c>
      <c r="C8" s="114">
        <v>10300</v>
      </c>
      <c r="D8" s="114"/>
      <c r="E8" s="114"/>
      <c r="F8" s="115">
        <f>SUM(F4:F7)</f>
        <v>17250</v>
      </c>
    </row>
    <row r="9" spans="1:6" ht="12.75">
      <c r="A9" s="110"/>
      <c r="B9" s="111"/>
      <c r="C9" s="111"/>
      <c r="D9" s="111"/>
      <c r="E9" s="111"/>
      <c r="F9" s="112"/>
    </row>
    <row r="10" spans="1:6" ht="12.75">
      <c r="A10" s="110" t="s">
        <v>90</v>
      </c>
      <c r="B10" s="111">
        <v>2000</v>
      </c>
      <c r="C10" s="111">
        <v>2000</v>
      </c>
      <c r="D10" s="111"/>
      <c r="E10" s="111"/>
      <c r="F10" s="112">
        <v>2000</v>
      </c>
    </row>
    <row r="11" spans="1:6" ht="12.75">
      <c r="A11" s="110" t="s">
        <v>91</v>
      </c>
      <c r="B11" s="111">
        <v>2000</v>
      </c>
      <c r="C11" s="111">
        <v>1200</v>
      </c>
      <c r="D11" s="111"/>
      <c r="E11" s="111"/>
      <c r="F11" s="112">
        <v>1200</v>
      </c>
    </row>
    <row r="12" spans="1:6" ht="12.75">
      <c r="A12" s="110" t="s">
        <v>92</v>
      </c>
      <c r="B12" s="111">
        <v>1000</v>
      </c>
      <c r="C12" s="111">
        <v>0</v>
      </c>
      <c r="D12" s="111"/>
      <c r="E12" s="111"/>
      <c r="F12" s="112">
        <v>0</v>
      </c>
    </row>
    <row r="13" spans="1:6" ht="12.75">
      <c r="A13" s="110" t="s">
        <v>93</v>
      </c>
      <c r="B13" s="111">
        <v>1000</v>
      </c>
      <c r="C13" s="111">
        <v>0</v>
      </c>
      <c r="D13" s="111"/>
      <c r="E13" s="111"/>
      <c r="F13" s="112">
        <v>0</v>
      </c>
    </row>
    <row r="14" spans="1:6" ht="12.75">
      <c r="A14" s="110" t="s">
        <v>94</v>
      </c>
      <c r="B14" s="111">
        <v>250</v>
      </c>
      <c r="C14" s="111">
        <v>250</v>
      </c>
      <c r="D14" s="111"/>
      <c r="E14" s="111"/>
      <c r="F14" s="112">
        <v>300</v>
      </c>
    </row>
    <row r="15" spans="1:6" ht="12.75">
      <c r="A15" s="110" t="s">
        <v>95</v>
      </c>
      <c r="B15" s="111">
        <v>0</v>
      </c>
      <c r="C15" s="111">
        <v>343</v>
      </c>
      <c r="D15" s="111"/>
      <c r="E15" s="111"/>
      <c r="F15" s="112">
        <v>500</v>
      </c>
    </row>
    <row r="16" spans="1:6" ht="12.75">
      <c r="A16" s="110" t="s">
        <v>96</v>
      </c>
      <c r="B16" s="111">
        <v>5000</v>
      </c>
      <c r="C16" s="111">
        <v>2497</v>
      </c>
      <c r="D16" s="111"/>
      <c r="E16" s="111"/>
      <c r="F16" s="112">
        <v>0</v>
      </c>
    </row>
    <row r="17" spans="1:6" ht="12.75">
      <c r="A17" s="110" t="s">
        <v>97</v>
      </c>
      <c r="B17" s="111">
        <v>0</v>
      </c>
      <c r="C17" s="111">
        <v>200</v>
      </c>
      <c r="D17" s="111"/>
      <c r="E17" s="111"/>
      <c r="F17" s="112"/>
    </row>
    <row r="18" spans="1:6" ht="12.75">
      <c r="A18" s="110" t="s">
        <v>98</v>
      </c>
      <c r="B18" s="111">
        <v>3000</v>
      </c>
      <c r="C18" s="111">
        <v>1653</v>
      </c>
      <c r="D18" s="111"/>
      <c r="E18" s="111"/>
      <c r="F18" s="112">
        <v>2000</v>
      </c>
    </row>
    <row r="19" spans="1:6" ht="12.75">
      <c r="A19" s="110" t="s">
        <v>99</v>
      </c>
      <c r="B19" s="111">
        <v>0</v>
      </c>
      <c r="C19" s="111">
        <v>550</v>
      </c>
      <c r="D19" s="111"/>
      <c r="E19" s="111"/>
      <c r="F19" s="112">
        <v>500</v>
      </c>
    </row>
    <row r="20" spans="1:6" ht="12.75">
      <c r="A20" s="110" t="s">
        <v>100</v>
      </c>
      <c r="B20" s="111">
        <v>5000</v>
      </c>
      <c r="C20" s="111">
        <v>3000</v>
      </c>
      <c r="D20" s="111"/>
      <c r="E20" s="111"/>
      <c r="F20" s="112">
        <v>3000</v>
      </c>
    </row>
    <row r="21" spans="1:6" s="69" customFormat="1" ht="12.75">
      <c r="A21" s="113" t="s">
        <v>80</v>
      </c>
      <c r="B21" s="114">
        <v>19250</v>
      </c>
      <c r="C21" s="114">
        <v>11694</v>
      </c>
      <c r="D21" s="114"/>
      <c r="E21" s="114"/>
      <c r="F21" s="115">
        <f>SUM(F10:F20)</f>
        <v>9500</v>
      </c>
    </row>
    <row r="22" spans="1:6" ht="12.75">
      <c r="A22" s="110"/>
      <c r="B22" s="111"/>
      <c r="C22" s="111"/>
      <c r="D22" s="111"/>
      <c r="E22" s="111"/>
      <c r="F22" s="112"/>
    </row>
    <row r="23" spans="1:6" s="69" customFormat="1" ht="12.75">
      <c r="A23" s="113" t="s">
        <v>102</v>
      </c>
      <c r="B23" s="114">
        <v>-4250</v>
      </c>
      <c r="C23" s="114">
        <v>-1394</v>
      </c>
      <c r="D23" s="114"/>
      <c r="E23" s="114"/>
      <c r="F23" s="134">
        <f>F8-F21</f>
        <v>7750</v>
      </c>
    </row>
    <row r="26" spans="1:2" ht="12.75">
      <c r="A26" s="110" t="s">
        <v>189</v>
      </c>
      <c r="B26" s="110" t="s">
        <v>103</v>
      </c>
    </row>
    <row r="27" spans="1:2" ht="12.75">
      <c r="A27" t="s">
        <v>190</v>
      </c>
      <c r="B27" s="110" t="s">
        <v>188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R12" sqref="R12"/>
    </sheetView>
  </sheetViews>
  <sheetFormatPr defaultColWidth="9.140625" defaultRowHeight="12.75"/>
  <cols>
    <col min="1" max="1" width="7.00390625" style="56" customWidth="1"/>
    <col min="2" max="5" width="4.28125" style="56" customWidth="1"/>
    <col min="6" max="6" width="3.140625" style="56" customWidth="1"/>
    <col min="7" max="7" width="4.7109375" style="56" customWidth="1"/>
    <col min="8" max="8" width="4.00390625" style="56" customWidth="1"/>
    <col min="9" max="9" width="4.57421875" style="56" customWidth="1"/>
    <col min="10" max="10" width="5.57421875" style="56" customWidth="1"/>
    <col min="11" max="11" width="5.8515625" style="56" customWidth="1"/>
    <col min="12" max="12" width="4.140625" style="56" customWidth="1"/>
    <col min="13" max="13" width="3.57421875" style="56" customWidth="1"/>
    <col min="14" max="14" width="5.28125" style="56" customWidth="1"/>
    <col min="15" max="15" width="4.00390625" style="56" customWidth="1"/>
    <col min="16" max="16" width="4.421875" style="56" customWidth="1"/>
    <col min="17" max="17" width="5.421875" style="56" customWidth="1"/>
    <col min="18" max="18" width="7.57421875" style="56" customWidth="1"/>
    <col min="19" max="16384" width="9.140625" style="56" customWidth="1"/>
  </cols>
  <sheetData>
    <row r="1" spans="1:18" s="124" customFormat="1" ht="16.5" customHeight="1">
      <c r="A1" s="185" t="s">
        <v>12</v>
      </c>
      <c r="B1" s="185"/>
      <c r="C1" s="185"/>
      <c r="D1" s="185"/>
      <c r="E1" s="121"/>
      <c r="F1" s="121"/>
      <c r="G1" s="121"/>
      <c r="H1" s="122"/>
      <c r="I1" s="121"/>
      <c r="J1" s="121"/>
      <c r="K1" s="122"/>
      <c r="L1" s="121"/>
      <c r="M1" s="121"/>
      <c r="N1" s="123"/>
      <c r="O1" s="121"/>
      <c r="P1" s="121"/>
      <c r="Q1" s="123"/>
      <c r="R1" s="123"/>
    </row>
    <row r="2" spans="1:18" ht="35.25" customHeight="1">
      <c r="A2" s="83" t="s">
        <v>104</v>
      </c>
      <c r="B2" s="192" t="s">
        <v>125</v>
      </c>
      <c r="C2" s="193"/>
      <c r="D2" s="192" t="s">
        <v>105</v>
      </c>
      <c r="E2" s="193"/>
      <c r="F2" s="85" t="s">
        <v>106</v>
      </c>
      <c r="G2" s="86"/>
      <c r="H2" s="84"/>
      <c r="I2" s="192" t="s">
        <v>107</v>
      </c>
      <c r="J2" s="195"/>
      <c r="K2" s="193"/>
      <c r="L2" s="192" t="s">
        <v>108</v>
      </c>
      <c r="M2" s="195"/>
      <c r="N2" s="193"/>
      <c r="O2" s="192" t="s">
        <v>109</v>
      </c>
      <c r="P2" s="195"/>
      <c r="Q2" s="193"/>
      <c r="R2" s="83" t="s">
        <v>120</v>
      </c>
    </row>
    <row r="3" spans="1:18" ht="33.75">
      <c r="A3" s="71"/>
      <c r="B3" s="72" t="s">
        <v>124</v>
      </c>
      <c r="C3" s="72" t="s">
        <v>118</v>
      </c>
      <c r="D3" s="72" t="s">
        <v>124</v>
      </c>
      <c r="E3" s="72" t="s">
        <v>118</v>
      </c>
      <c r="F3" s="72" t="s">
        <v>124</v>
      </c>
      <c r="G3" s="72" t="s">
        <v>118</v>
      </c>
      <c r="H3" s="87" t="s">
        <v>106</v>
      </c>
      <c r="I3" s="72" t="s">
        <v>119</v>
      </c>
      <c r="J3" s="72" t="s">
        <v>126</v>
      </c>
      <c r="K3" s="87" t="s">
        <v>110</v>
      </c>
      <c r="L3" s="72" t="s">
        <v>2</v>
      </c>
      <c r="M3" s="72" t="s">
        <v>169</v>
      </c>
      <c r="N3" s="87" t="s">
        <v>110</v>
      </c>
      <c r="O3" s="72" t="s">
        <v>170</v>
      </c>
      <c r="P3" s="72" t="s">
        <v>171</v>
      </c>
      <c r="Q3" s="88" t="s">
        <v>111</v>
      </c>
      <c r="R3" s="89"/>
    </row>
    <row r="4" spans="1:18" ht="11.25">
      <c r="A4" s="70"/>
      <c r="B4" s="70"/>
      <c r="C4" s="70"/>
      <c r="D4" s="70"/>
      <c r="E4" s="70"/>
      <c r="F4" s="70"/>
      <c r="G4" s="70"/>
      <c r="H4" s="81"/>
      <c r="I4" s="70"/>
      <c r="J4" s="70"/>
      <c r="K4" s="81"/>
      <c r="L4" s="70"/>
      <c r="M4" s="70"/>
      <c r="N4" s="82"/>
      <c r="O4" s="70"/>
      <c r="P4" s="70"/>
      <c r="Q4" s="82"/>
      <c r="R4" s="82"/>
    </row>
    <row r="5" spans="1:18" ht="11.25">
      <c r="A5" s="73">
        <v>40366</v>
      </c>
      <c r="B5" s="70">
        <v>4</v>
      </c>
      <c r="C5" s="70">
        <v>4</v>
      </c>
      <c r="D5" s="70">
        <v>0</v>
      </c>
      <c r="E5" s="70">
        <v>5</v>
      </c>
      <c r="F5" s="70">
        <f aca="true" t="shared" si="0" ref="F5:G8">B5+D5</f>
        <v>4</v>
      </c>
      <c r="G5" s="70">
        <f t="shared" si="0"/>
        <v>9</v>
      </c>
      <c r="H5" s="81">
        <f>F5+G5</f>
        <v>13</v>
      </c>
      <c r="I5" s="70">
        <f>F5*150</f>
        <v>600</v>
      </c>
      <c r="J5" s="70">
        <f>G5*300</f>
        <v>2700</v>
      </c>
      <c r="K5" s="81">
        <f>I5+J5</f>
        <v>3300</v>
      </c>
      <c r="L5" s="70">
        <v>2</v>
      </c>
      <c r="M5" s="70">
        <v>8</v>
      </c>
      <c r="N5" s="82">
        <f>L5*M5*150</f>
        <v>2400</v>
      </c>
      <c r="O5" s="70">
        <v>5</v>
      </c>
      <c r="P5" s="70">
        <v>3</v>
      </c>
      <c r="Q5" s="82">
        <f>P5*500</f>
        <v>1500</v>
      </c>
      <c r="R5" s="82">
        <f>K5-N5-Q5</f>
        <v>-600</v>
      </c>
    </row>
    <row r="6" spans="1:18" ht="11.25">
      <c r="A6" s="73">
        <v>40373</v>
      </c>
      <c r="B6" s="70">
        <v>2</v>
      </c>
      <c r="C6" s="70">
        <v>3</v>
      </c>
      <c r="D6" s="74">
        <v>0</v>
      </c>
      <c r="E6" s="74">
        <v>0</v>
      </c>
      <c r="F6" s="70">
        <f t="shared" si="0"/>
        <v>2</v>
      </c>
      <c r="G6" s="70">
        <f t="shared" si="0"/>
        <v>3</v>
      </c>
      <c r="H6" s="81">
        <f>F6+G6</f>
        <v>5</v>
      </c>
      <c r="I6" s="70">
        <f>F6*150</f>
        <v>300</v>
      </c>
      <c r="J6" s="70">
        <f>G6*300</f>
        <v>900</v>
      </c>
      <c r="K6" s="81">
        <f>I6+J6</f>
        <v>1200</v>
      </c>
      <c r="L6" s="70">
        <v>1</v>
      </c>
      <c r="M6" s="70">
        <v>8</v>
      </c>
      <c r="N6" s="82">
        <f>L6*M6*150</f>
        <v>1200</v>
      </c>
      <c r="O6" s="74">
        <v>0</v>
      </c>
      <c r="P6" s="74">
        <v>0</v>
      </c>
      <c r="Q6" s="90">
        <f>P6*500</f>
        <v>0</v>
      </c>
      <c r="R6" s="90">
        <f>K6-N6-Q6</f>
        <v>0</v>
      </c>
    </row>
    <row r="7" spans="1:18" ht="11.25">
      <c r="A7" s="73">
        <v>40380</v>
      </c>
      <c r="B7" s="70">
        <v>3</v>
      </c>
      <c r="C7" s="70">
        <v>6</v>
      </c>
      <c r="D7" s="70">
        <v>0</v>
      </c>
      <c r="E7" s="70">
        <v>8</v>
      </c>
      <c r="F7" s="70">
        <f t="shared" si="0"/>
        <v>3</v>
      </c>
      <c r="G7" s="70">
        <f t="shared" si="0"/>
        <v>14</v>
      </c>
      <c r="H7" s="81">
        <f>F7+G7</f>
        <v>17</v>
      </c>
      <c r="I7" s="70">
        <f>F7*150</f>
        <v>450</v>
      </c>
      <c r="J7" s="70">
        <f>G7*300</f>
        <v>4200</v>
      </c>
      <c r="K7" s="81">
        <f>I7+J7</f>
        <v>4650</v>
      </c>
      <c r="L7" s="70">
        <v>2</v>
      </c>
      <c r="M7" s="70">
        <v>8</v>
      </c>
      <c r="N7" s="82">
        <f>L7*M7*150</f>
        <v>2400</v>
      </c>
      <c r="O7" s="70">
        <v>6</v>
      </c>
      <c r="P7" s="70">
        <v>3</v>
      </c>
      <c r="Q7" s="82">
        <f>P7*500</f>
        <v>1500</v>
      </c>
      <c r="R7" s="82">
        <f>K7-N7-Q7</f>
        <v>750</v>
      </c>
    </row>
    <row r="8" spans="1:18" ht="11.25">
      <c r="A8" s="73">
        <v>40387</v>
      </c>
      <c r="B8" s="74">
        <v>0</v>
      </c>
      <c r="C8" s="74">
        <v>0</v>
      </c>
      <c r="D8" s="70">
        <v>1</v>
      </c>
      <c r="E8" s="70">
        <v>8</v>
      </c>
      <c r="F8" s="70">
        <f t="shared" si="0"/>
        <v>1</v>
      </c>
      <c r="G8" s="70">
        <f t="shared" si="0"/>
        <v>8</v>
      </c>
      <c r="H8" s="81">
        <f>F8+G8</f>
        <v>9</v>
      </c>
      <c r="I8" s="70">
        <f>F8*150</f>
        <v>150</v>
      </c>
      <c r="J8" s="70">
        <f>G8*300</f>
        <v>2400</v>
      </c>
      <c r="K8" s="81">
        <f>I8+J8</f>
        <v>2550</v>
      </c>
      <c r="L8" s="70">
        <v>1</v>
      </c>
      <c r="M8" s="70">
        <v>8</v>
      </c>
      <c r="N8" s="82">
        <f>L8*M8*150</f>
        <v>1200</v>
      </c>
      <c r="O8" s="70">
        <v>5</v>
      </c>
      <c r="P8" s="70">
        <v>3</v>
      </c>
      <c r="Q8" s="82">
        <f>P8*500</f>
        <v>1500</v>
      </c>
      <c r="R8" s="82">
        <f>K8-N8-Q8</f>
        <v>-150</v>
      </c>
    </row>
    <row r="9" spans="1:18" ht="11.25">
      <c r="A9" s="70"/>
      <c r="B9" s="75"/>
      <c r="C9" s="75"/>
      <c r="D9" s="70"/>
      <c r="E9" s="70"/>
      <c r="F9" s="70"/>
      <c r="G9" s="70"/>
      <c r="H9" s="81"/>
      <c r="I9" s="70"/>
      <c r="J9" s="70"/>
      <c r="K9" s="81"/>
      <c r="L9" s="70"/>
      <c r="M9" s="70"/>
      <c r="N9" s="82"/>
      <c r="O9" s="70"/>
      <c r="P9" s="70"/>
      <c r="Q9" s="82"/>
      <c r="R9" s="82"/>
    </row>
    <row r="10" spans="1:18" ht="11.25">
      <c r="A10" s="72" t="s">
        <v>106</v>
      </c>
      <c r="B10" s="72">
        <f>SUM(B5:B8)</f>
        <v>9</v>
      </c>
      <c r="C10" s="72">
        <f aca="true" t="shared" si="1" ref="C10:R10">SUM(C5:C8)</f>
        <v>13</v>
      </c>
      <c r="D10" s="72">
        <f t="shared" si="1"/>
        <v>1</v>
      </c>
      <c r="E10" s="72">
        <f t="shared" si="1"/>
        <v>21</v>
      </c>
      <c r="F10" s="91">
        <f t="shared" si="1"/>
        <v>10</v>
      </c>
      <c r="G10" s="72">
        <f t="shared" si="1"/>
        <v>34</v>
      </c>
      <c r="H10" s="92">
        <f t="shared" si="1"/>
        <v>44</v>
      </c>
      <c r="I10" s="72">
        <f t="shared" si="1"/>
        <v>1500</v>
      </c>
      <c r="J10" s="72">
        <f t="shared" si="1"/>
        <v>10200</v>
      </c>
      <c r="K10" s="87">
        <f t="shared" si="1"/>
        <v>11700</v>
      </c>
      <c r="L10" s="88">
        <f t="shared" si="1"/>
        <v>6</v>
      </c>
      <c r="M10" s="72">
        <f t="shared" si="1"/>
        <v>32</v>
      </c>
      <c r="N10" s="88">
        <f t="shared" si="1"/>
        <v>7200</v>
      </c>
      <c r="O10" s="72">
        <f t="shared" si="1"/>
        <v>16</v>
      </c>
      <c r="P10" s="72">
        <f t="shared" si="1"/>
        <v>9</v>
      </c>
      <c r="Q10" s="88">
        <f t="shared" si="1"/>
        <v>4500</v>
      </c>
      <c r="R10" s="88">
        <f t="shared" si="1"/>
        <v>0</v>
      </c>
    </row>
    <row r="11" spans="1:18" ht="26.25" customHeight="1">
      <c r="A11" s="164" t="s">
        <v>121</v>
      </c>
      <c r="B11" s="93"/>
      <c r="C11" s="93"/>
      <c r="D11" s="93"/>
      <c r="E11" s="93"/>
      <c r="F11" s="94"/>
      <c r="G11" s="93"/>
      <c r="H11" s="95"/>
      <c r="I11" s="93">
        <v>200</v>
      </c>
      <c r="J11" s="93">
        <v>400</v>
      </c>
      <c r="K11" s="96"/>
      <c r="L11" s="186" t="s">
        <v>123</v>
      </c>
      <c r="M11" s="186"/>
      <c r="N11" s="97">
        <v>100</v>
      </c>
      <c r="O11" s="93"/>
      <c r="P11" s="93"/>
      <c r="Q11" s="97">
        <v>600</v>
      </c>
      <c r="R11" s="97"/>
    </row>
    <row r="12" spans="1:18" ht="11.25">
      <c r="A12" s="128" t="s">
        <v>122</v>
      </c>
      <c r="B12" s="93"/>
      <c r="C12" s="93"/>
      <c r="D12" s="93"/>
      <c r="E12" s="93"/>
      <c r="F12" s="97">
        <v>16</v>
      </c>
      <c r="G12" s="93">
        <v>48</v>
      </c>
      <c r="H12" s="96">
        <f>F12+G12</f>
        <v>64</v>
      </c>
      <c r="I12" s="93">
        <f>F12*I11</f>
        <v>3200</v>
      </c>
      <c r="J12" s="93">
        <f>G12*J11</f>
        <v>19200</v>
      </c>
      <c r="K12" s="96">
        <f>I12+J12</f>
        <v>22400</v>
      </c>
      <c r="L12" s="97">
        <v>8</v>
      </c>
      <c r="M12" s="93">
        <v>8</v>
      </c>
      <c r="N12" s="97">
        <f>L12*M12*N11</f>
        <v>6400</v>
      </c>
      <c r="O12" s="93">
        <v>24</v>
      </c>
      <c r="P12" s="93">
        <v>12</v>
      </c>
      <c r="Q12" s="97">
        <f>P12*Q11</f>
        <v>7200</v>
      </c>
      <c r="R12" s="133">
        <f>K12-Q12-N12</f>
        <v>8800</v>
      </c>
    </row>
    <row r="13" spans="1:18" ht="11.25">
      <c r="A13" s="93"/>
      <c r="B13" s="93"/>
      <c r="C13" s="93"/>
      <c r="D13" s="93"/>
      <c r="E13" s="93"/>
      <c r="F13" s="94"/>
      <c r="G13" s="93"/>
      <c r="H13" s="95"/>
      <c r="I13" s="93"/>
      <c r="J13" s="93"/>
      <c r="K13" s="96"/>
      <c r="L13" s="97"/>
      <c r="M13" s="93"/>
      <c r="N13" s="97"/>
      <c r="O13" s="93"/>
      <c r="P13" s="93"/>
      <c r="Q13" s="97"/>
      <c r="R13" s="97"/>
    </row>
    <row r="14" spans="1:18" ht="11.25">
      <c r="A14" s="70"/>
      <c r="B14" s="70"/>
      <c r="C14" s="70"/>
      <c r="D14" s="70"/>
      <c r="E14" s="70"/>
      <c r="F14" s="70"/>
      <c r="G14" s="70"/>
      <c r="H14" s="81"/>
      <c r="I14" s="70"/>
      <c r="J14" s="70"/>
      <c r="K14" s="81"/>
      <c r="L14" s="70"/>
      <c r="M14" s="70"/>
      <c r="N14" s="82"/>
      <c r="O14" s="70"/>
      <c r="P14" s="70"/>
      <c r="Q14" s="82"/>
      <c r="R14" s="82"/>
    </row>
    <row r="15" spans="1:18" ht="25.5" customHeight="1">
      <c r="A15" s="98" t="s">
        <v>112</v>
      </c>
      <c r="B15" s="186" t="s">
        <v>113</v>
      </c>
      <c r="C15" s="186"/>
      <c r="D15" s="99">
        <f>L10</f>
        <v>6</v>
      </c>
      <c r="E15" s="186" t="s">
        <v>114</v>
      </c>
      <c r="F15" s="186"/>
      <c r="G15" s="187"/>
      <c r="H15" s="81"/>
      <c r="I15" s="70"/>
      <c r="J15" s="70"/>
      <c r="K15" s="81"/>
      <c r="L15" s="70"/>
      <c r="M15" s="70"/>
      <c r="N15" s="82"/>
      <c r="O15" s="70" t="s">
        <v>177</v>
      </c>
      <c r="P15" s="70"/>
      <c r="Q15" s="82"/>
      <c r="R15" s="82"/>
    </row>
    <row r="16" spans="1:18" ht="25.5" customHeight="1">
      <c r="A16" s="76">
        <v>2010</v>
      </c>
      <c r="B16" s="188" t="s">
        <v>68</v>
      </c>
      <c r="C16" s="188"/>
      <c r="D16" s="95">
        <f>H10</f>
        <v>44</v>
      </c>
      <c r="E16" s="188" t="s">
        <v>115</v>
      </c>
      <c r="F16" s="188"/>
      <c r="G16" s="189"/>
      <c r="H16" s="81"/>
      <c r="I16" s="70"/>
      <c r="J16" s="70"/>
      <c r="K16" s="81"/>
      <c r="L16" s="70"/>
      <c r="M16" s="70"/>
      <c r="N16" s="82"/>
      <c r="O16" s="194" t="s">
        <v>178</v>
      </c>
      <c r="P16" s="194"/>
      <c r="Q16" s="194"/>
      <c r="R16" s="194"/>
    </row>
    <row r="17" spans="1:18" ht="36" customHeight="1">
      <c r="A17" s="77"/>
      <c r="B17" s="190" t="s">
        <v>116</v>
      </c>
      <c r="C17" s="190"/>
      <c r="D17" s="100">
        <v>10</v>
      </c>
      <c r="E17" s="190" t="s">
        <v>117</v>
      </c>
      <c r="F17" s="190"/>
      <c r="G17" s="191"/>
      <c r="H17" s="81"/>
      <c r="I17" s="194" t="s">
        <v>179</v>
      </c>
      <c r="J17" s="194"/>
      <c r="K17" s="194"/>
      <c r="L17" s="194"/>
      <c r="M17" s="70"/>
      <c r="N17" s="82"/>
      <c r="O17" s="70"/>
      <c r="P17" s="70"/>
      <c r="Q17" s="82"/>
      <c r="R17" s="82"/>
    </row>
  </sheetData>
  <mergeCells count="15">
    <mergeCell ref="O16:R16"/>
    <mergeCell ref="I17:L17"/>
    <mergeCell ref="I2:K2"/>
    <mergeCell ref="L2:N2"/>
    <mergeCell ref="O2:Q2"/>
    <mergeCell ref="L11:M11"/>
    <mergeCell ref="A1:D1"/>
    <mergeCell ref="E15:G15"/>
    <mergeCell ref="E16:G16"/>
    <mergeCell ref="E17:G17"/>
    <mergeCell ref="B17:C17"/>
    <mergeCell ref="B16:C16"/>
    <mergeCell ref="D2:E2"/>
    <mergeCell ref="B2:C2"/>
    <mergeCell ref="B15:C15"/>
  </mergeCells>
  <printOptions/>
  <pageMargins left="0.8661417322834646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7">
      <selection activeCell="D49" sqref="D49:G50"/>
    </sheetView>
  </sheetViews>
  <sheetFormatPr defaultColWidth="9.140625" defaultRowHeight="12.75"/>
  <cols>
    <col min="1" max="1" width="17.57421875" style="56" customWidth="1"/>
    <col min="2" max="2" width="3.8515625" style="3" customWidth="1"/>
    <col min="3" max="7" width="4.140625" style="3" customWidth="1"/>
    <col min="8" max="10" width="3.421875" style="3" customWidth="1"/>
    <col min="11" max="11" width="4.28125" style="3" customWidth="1"/>
    <col min="12" max="12" width="3.7109375" style="3" customWidth="1"/>
    <col min="13" max="13" width="6.140625" style="51" customWidth="1"/>
    <col min="14" max="15" width="2.8515625" style="3" customWidth="1"/>
    <col min="16" max="16" width="7.28125" style="51" customWidth="1"/>
    <col min="17" max="17" width="8.8515625" style="1" customWidth="1"/>
    <col min="18" max="16384" width="9.140625" style="3" customWidth="1"/>
  </cols>
  <sheetData>
    <row r="1" ht="15.75">
      <c r="A1" s="125" t="s">
        <v>129</v>
      </c>
    </row>
    <row r="2" spans="1:2" ht="11.25">
      <c r="A2" s="53" t="s">
        <v>60</v>
      </c>
      <c r="B2" s="132" t="s">
        <v>162</v>
      </c>
    </row>
    <row r="3" ht="11.25">
      <c r="A3" s="54" t="s">
        <v>62</v>
      </c>
    </row>
    <row r="4" spans="13:16" ht="12" thickBot="1">
      <c r="M4" s="57" t="s">
        <v>69</v>
      </c>
      <c r="P4" s="51" t="s">
        <v>78</v>
      </c>
    </row>
    <row r="5" spans="4:17" ht="11.25">
      <c r="D5" s="63" t="s">
        <v>67</v>
      </c>
      <c r="E5" s="64"/>
      <c r="F5" s="64"/>
      <c r="G5" s="65"/>
      <c r="H5" s="63" t="s">
        <v>68</v>
      </c>
      <c r="I5" s="64"/>
      <c r="J5" s="64"/>
      <c r="K5" s="65"/>
      <c r="L5" s="3" t="s">
        <v>2</v>
      </c>
      <c r="M5" s="51" t="s">
        <v>70</v>
      </c>
      <c r="N5" s="3" t="s">
        <v>77</v>
      </c>
      <c r="O5" s="3" t="s">
        <v>76</v>
      </c>
      <c r="P5" s="51" t="s">
        <v>75</v>
      </c>
      <c r="Q5" s="1" t="s">
        <v>79</v>
      </c>
    </row>
    <row r="6" spans="2:11" ht="11.25">
      <c r="B6" s="3" t="s">
        <v>51</v>
      </c>
      <c r="C6" s="3" t="s">
        <v>81</v>
      </c>
      <c r="D6" s="78" t="s">
        <v>47</v>
      </c>
      <c r="E6" s="78" t="s">
        <v>48</v>
      </c>
      <c r="F6" s="78" t="s">
        <v>49</v>
      </c>
      <c r="G6" s="78" t="s">
        <v>50</v>
      </c>
      <c r="H6" s="78" t="s">
        <v>47</v>
      </c>
      <c r="I6" s="78" t="s">
        <v>48</v>
      </c>
      <c r="J6" s="78" t="s">
        <v>49</v>
      </c>
      <c r="K6" s="78" t="s">
        <v>50</v>
      </c>
    </row>
    <row r="7" spans="1:17" ht="11.25">
      <c r="A7" s="79" t="s">
        <v>8</v>
      </c>
      <c r="B7" s="66" t="s">
        <v>52</v>
      </c>
      <c r="C7" s="66" t="s">
        <v>64</v>
      </c>
      <c r="D7" s="151">
        <v>100</v>
      </c>
      <c r="E7" s="151">
        <v>100</v>
      </c>
      <c r="F7" s="151">
        <v>300</v>
      </c>
      <c r="G7" s="151">
        <v>300</v>
      </c>
      <c r="H7" s="66">
        <v>6</v>
      </c>
      <c r="I7" s="66">
        <v>6</v>
      </c>
      <c r="J7" s="66">
        <v>5</v>
      </c>
      <c r="K7" s="66">
        <v>16</v>
      </c>
      <c r="L7" s="66">
        <v>1</v>
      </c>
      <c r="M7" s="130">
        <f>D7*H7+E7*I7+F7*J7+G7*K7</f>
        <v>7500</v>
      </c>
      <c r="N7" s="66">
        <v>36</v>
      </c>
      <c r="O7" s="66">
        <v>2</v>
      </c>
      <c r="P7" s="149">
        <f>L7*N7*O7*100*-1</f>
        <v>-7200</v>
      </c>
      <c r="Q7" s="152"/>
    </row>
    <row r="8" spans="1:16" ht="11.25">
      <c r="A8" s="147" t="s">
        <v>164</v>
      </c>
      <c r="D8" s="146"/>
      <c r="E8" s="146"/>
      <c r="F8" s="146"/>
      <c r="G8" s="146"/>
      <c r="M8" s="145"/>
      <c r="P8" s="150">
        <v>-1300</v>
      </c>
    </row>
    <row r="9" spans="1:16" ht="11.25">
      <c r="A9" s="148" t="s">
        <v>165</v>
      </c>
      <c r="D9" s="146"/>
      <c r="E9" s="146"/>
      <c r="F9" s="146"/>
      <c r="G9" s="146"/>
      <c r="M9" s="145"/>
      <c r="P9" s="145">
        <f>P7+P8</f>
        <v>-8500</v>
      </c>
    </row>
    <row r="10" spans="1:16" ht="11.25">
      <c r="A10" s="147" t="s">
        <v>161</v>
      </c>
      <c r="N10" s="3">
        <v>36</v>
      </c>
      <c r="P10" s="131">
        <f>N10*50*-1</f>
        <v>-1800</v>
      </c>
    </row>
    <row r="11" spans="1:17" ht="11.25">
      <c r="A11" s="147" t="s">
        <v>163</v>
      </c>
      <c r="H11" s="3">
        <f>H7</f>
        <v>6</v>
      </c>
      <c r="I11" s="3">
        <f>I7</f>
        <v>6</v>
      </c>
      <c r="J11" s="3">
        <f>J7</f>
        <v>5</v>
      </c>
      <c r="P11" s="131">
        <f>SUM(H11:J11)*150</f>
        <v>2550</v>
      </c>
      <c r="Q11" s="61">
        <f>M7+P7+P10+P11+P8</f>
        <v>-250</v>
      </c>
    </row>
    <row r="12" ht="11.25">
      <c r="A12" s="55"/>
    </row>
    <row r="13" spans="13:16" ht="12" thickBot="1">
      <c r="M13" s="57" t="s">
        <v>69</v>
      </c>
      <c r="P13" s="51" t="s">
        <v>78</v>
      </c>
    </row>
    <row r="14" spans="4:17" ht="11.25">
      <c r="D14" s="63" t="s">
        <v>67</v>
      </c>
      <c r="E14" s="64"/>
      <c r="F14" s="64"/>
      <c r="G14" s="65"/>
      <c r="H14" s="63" t="s">
        <v>68</v>
      </c>
      <c r="I14" s="64"/>
      <c r="J14" s="64"/>
      <c r="K14" s="65"/>
      <c r="L14" s="3" t="s">
        <v>2</v>
      </c>
      <c r="M14" s="51" t="s">
        <v>70</v>
      </c>
      <c r="N14" s="3" t="s">
        <v>77</v>
      </c>
      <c r="O14" s="3" t="s">
        <v>76</v>
      </c>
      <c r="P14" s="51" t="s">
        <v>75</v>
      </c>
      <c r="Q14" s="1" t="s">
        <v>79</v>
      </c>
    </row>
    <row r="15" spans="1:11" ht="11.25">
      <c r="A15" s="56" t="s">
        <v>44</v>
      </c>
      <c r="B15" s="3" t="s">
        <v>51</v>
      </c>
      <c r="C15" s="3" t="s">
        <v>81</v>
      </c>
      <c r="D15" s="78" t="s">
        <v>47</v>
      </c>
      <c r="E15" s="78" t="s">
        <v>48</v>
      </c>
      <c r="F15" s="78" t="s">
        <v>49</v>
      </c>
      <c r="G15" s="78" t="s">
        <v>50</v>
      </c>
      <c r="H15" s="78" t="s">
        <v>47</v>
      </c>
      <c r="I15" s="78" t="s">
        <v>48</v>
      </c>
      <c r="J15" s="78" t="s">
        <v>49</v>
      </c>
      <c r="K15" s="78" t="s">
        <v>50</v>
      </c>
    </row>
    <row r="16" spans="1:17" ht="22.5">
      <c r="A16" s="79" t="s">
        <v>45</v>
      </c>
      <c r="B16" s="66" t="s">
        <v>52</v>
      </c>
      <c r="C16" s="66">
        <v>4</v>
      </c>
      <c r="D16" s="66">
        <v>75</v>
      </c>
      <c r="E16" s="66">
        <v>75</v>
      </c>
      <c r="F16" s="66">
        <v>150</v>
      </c>
      <c r="G16" s="66">
        <v>150</v>
      </c>
      <c r="H16" s="66">
        <v>0</v>
      </c>
      <c r="I16" s="66">
        <v>5</v>
      </c>
      <c r="J16" s="66">
        <v>5</v>
      </c>
      <c r="K16" s="66">
        <v>20</v>
      </c>
      <c r="L16" s="66">
        <v>2</v>
      </c>
      <c r="M16" s="80">
        <f>D16*H16+E16*I16+F16*J16+G16*K16</f>
        <v>4125</v>
      </c>
      <c r="N16" s="66">
        <v>6</v>
      </c>
      <c r="O16" s="66">
        <v>2</v>
      </c>
      <c r="P16" s="80">
        <f>L16*N16*O16*100</f>
        <v>2400</v>
      </c>
      <c r="Q16" s="130">
        <f>M16-P16</f>
        <v>1725</v>
      </c>
    </row>
    <row r="17" spans="1:17" ht="11.25">
      <c r="A17" s="52" t="s">
        <v>61</v>
      </c>
      <c r="B17" s="3" t="s">
        <v>54</v>
      </c>
      <c r="C17" s="3">
        <v>4</v>
      </c>
      <c r="D17" s="3">
        <v>100</v>
      </c>
      <c r="E17" s="3">
        <v>100</v>
      </c>
      <c r="F17" s="3">
        <v>200</v>
      </c>
      <c r="G17" s="3">
        <v>200</v>
      </c>
      <c r="Q17" s="2"/>
    </row>
    <row r="18" ht="11.25">
      <c r="Q18" s="2"/>
    </row>
    <row r="19" spans="1:17" ht="11.25">
      <c r="A19" s="79" t="s">
        <v>46</v>
      </c>
      <c r="B19" s="66" t="s">
        <v>54</v>
      </c>
      <c r="C19" s="66">
        <v>4</v>
      </c>
      <c r="D19" s="66">
        <v>100</v>
      </c>
      <c r="E19" s="66">
        <v>100</v>
      </c>
      <c r="F19" s="66">
        <v>200</v>
      </c>
      <c r="G19" s="66">
        <v>200</v>
      </c>
      <c r="H19" s="66">
        <v>0</v>
      </c>
      <c r="I19" s="66">
        <v>5</v>
      </c>
      <c r="J19" s="66">
        <v>5</v>
      </c>
      <c r="K19" s="66">
        <v>20</v>
      </c>
      <c r="L19" s="66">
        <v>4</v>
      </c>
      <c r="M19" s="80">
        <f>D19*H19+E19*I19+F19*J19+G19*K19</f>
        <v>5500</v>
      </c>
      <c r="N19" s="66">
        <v>6</v>
      </c>
      <c r="O19" s="66">
        <v>2</v>
      </c>
      <c r="P19" s="80">
        <f>L19*N19*O19*100</f>
        <v>4800</v>
      </c>
      <c r="Q19" s="130">
        <f>M19-P19</f>
        <v>700</v>
      </c>
    </row>
    <row r="20" spans="1:17" ht="11.25">
      <c r="A20" s="52" t="s">
        <v>61</v>
      </c>
      <c r="Q20" s="2"/>
    </row>
    <row r="21" spans="1:17" ht="11.25">
      <c r="A21" s="55"/>
      <c r="D21" s="50"/>
      <c r="E21" s="50"/>
      <c r="F21" s="50"/>
      <c r="G21" s="50"/>
      <c r="H21" s="50"/>
      <c r="I21" s="50"/>
      <c r="J21" s="50"/>
      <c r="K21" s="50"/>
      <c r="L21" s="50"/>
      <c r="Q21" s="62"/>
    </row>
    <row r="22" spans="1:17" ht="11.25">
      <c r="A22" s="55"/>
      <c r="D22" s="50"/>
      <c r="E22" s="50"/>
      <c r="F22" s="50"/>
      <c r="G22" s="50"/>
      <c r="H22" s="50"/>
      <c r="I22" s="50"/>
      <c r="J22" s="50"/>
      <c r="K22" s="50"/>
      <c r="L22" s="50"/>
      <c r="P22" s="60" t="s">
        <v>82</v>
      </c>
      <c r="Q22" s="62"/>
    </row>
    <row r="23" spans="1:17" ht="11.25">
      <c r="A23" s="55" t="s">
        <v>53</v>
      </c>
      <c r="B23" s="3" t="s">
        <v>54</v>
      </c>
      <c r="C23" s="3">
        <v>4</v>
      </c>
      <c r="D23" s="50"/>
      <c r="E23" s="50"/>
      <c r="F23" s="50"/>
      <c r="G23" s="50">
        <v>4500</v>
      </c>
      <c r="H23" s="50"/>
      <c r="I23" s="50"/>
      <c r="J23" s="50"/>
      <c r="K23" s="50"/>
      <c r="L23" s="50">
        <v>2</v>
      </c>
      <c r="M23" s="51">
        <v>9000</v>
      </c>
      <c r="N23" s="3">
        <v>4</v>
      </c>
      <c r="O23" s="3">
        <v>2</v>
      </c>
      <c r="P23" s="51">
        <f>L23*N23*O23*150</f>
        <v>2400</v>
      </c>
      <c r="Q23" s="131">
        <f>M23-P23</f>
        <v>6600</v>
      </c>
    </row>
    <row r="25" spans="1:17" ht="11.25">
      <c r="A25" s="55"/>
      <c r="L25" s="3" t="s">
        <v>80</v>
      </c>
      <c r="M25" s="51">
        <f>SUM(M15:M24)</f>
        <v>18625</v>
      </c>
      <c r="N25" s="51" t="s">
        <v>56</v>
      </c>
      <c r="O25" s="51"/>
      <c r="P25" s="51">
        <f>SUM(P15:P24)</f>
        <v>9600</v>
      </c>
      <c r="Q25" s="61">
        <f>SUM(Q15:Q24)</f>
        <v>9025</v>
      </c>
    </row>
    <row r="26" ht="11.25">
      <c r="A26" s="55"/>
    </row>
    <row r="27" spans="7:16" ht="12" thickBot="1">
      <c r="G27" s="3" t="s">
        <v>183</v>
      </c>
      <c r="H27" s="3">
        <v>60</v>
      </c>
      <c r="I27" s="3">
        <v>60</v>
      </c>
      <c r="J27" s="3">
        <v>60</v>
      </c>
      <c r="K27" s="3">
        <v>100</v>
      </c>
      <c r="M27" s="57" t="s">
        <v>71</v>
      </c>
      <c r="P27" s="51" t="s">
        <v>78</v>
      </c>
    </row>
    <row r="28" spans="4:17" ht="11.25">
      <c r="D28" s="63" t="s">
        <v>67</v>
      </c>
      <c r="E28" s="64"/>
      <c r="F28" s="64"/>
      <c r="G28" s="65"/>
      <c r="H28" s="63" t="s">
        <v>68</v>
      </c>
      <c r="I28" s="64"/>
      <c r="J28" s="64"/>
      <c r="K28" s="65"/>
      <c r="L28" s="3" t="s">
        <v>2</v>
      </c>
      <c r="M28" s="51" t="s">
        <v>70</v>
      </c>
      <c r="N28" s="3" t="s">
        <v>77</v>
      </c>
      <c r="O28" s="3" t="s">
        <v>76</v>
      </c>
      <c r="P28" s="51" t="s">
        <v>75</v>
      </c>
      <c r="Q28" s="1" t="s">
        <v>79</v>
      </c>
    </row>
    <row r="29" spans="4:11" ht="11.25">
      <c r="D29" s="66" t="s">
        <v>47</v>
      </c>
      <c r="E29" s="66" t="s">
        <v>48</v>
      </c>
      <c r="F29" s="66" t="s">
        <v>49</v>
      </c>
      <c r="G29" s="66" t="s">
        <v>50</v>
      </c>
      <c r="H29" s="66" t="s">
        <v>47</v>
      </c>
      <c r="I29" s="66" t="s">
        <v>48</v>
      </c>
      <c r="J29" s="66" t="s">
        <v>49</v>
      </c>
      <c r="K29" s="66" t="s">
        <v>50</v>
      </c>
    </row>
    <row r="30" spans="1:7" ht="11.25">
      <c r="A30" s="55" t="s">
        <v>83</v>
      </c>
      <c r="B30" s="58" t="s">
        <v>52</v>
      </c>
      <c r="C30" s="58" t="s">
        <v>55</v>
      </c>
      <c r="D30" s="58">
        <v>60</v>
      </c>
      <c r="E30" s="58">
        <v>310</v>
      </c>
      <c r="F30" s="58">
        <v>560</v>
      </c>
      <c r="G30" s="58">
        <v>600</v>
      </c>
    </row>
    <row r="31" spans="1:7" ht="12" thickBot="1">
      <c r="A31" s="52" t="s">
        <v>57</v>
      </c>
      <c r="B31" s="58" t="s">
        <v>52</v>
      </c>
      <c r="C31" s="58"/>
      <c r="D31" s="58">
        <v>60</v>
      </c>
      <c r="E31" s="58">
        <v>185</v>
      </c>
      <c r="F31" s="58">
        <v>310</v>
      </c>
      <c r="G31" s="58">
        <v>350</v>
      </c>
    </row>
    <row r="32" spans="1:7" ht="11.25">
      <c r="A32" s="52"/>
      <c r="B32" s="146"/>
      <c r="C32" s="146"/>
      <c r="D32" s="170" t="s">
        <v>186</v>
      </c>
      <c r="E32" s="171"/>
      <c r="F32" s="171"/>
      <c r="G32" s="172"/>
    </row>
    <row r="33" spans="1:17" ht="22.5">
      <c r="A33" s="52" t="s">
        <v>185</v>
      </c>
      <c r="B33" s="3" t="s">
        <v>52</v>
      </c>
      <c r="D33" s="173">
        <v>200</v>
      </c>
      <c r="E33" s="174">
        <v>300</v>
      </c>
      <c r="F33" s="174">
        <v>400</v>
      </c>
      <c r="G33" s="175">
        <v>400</v>
      </c>
      <c r="H33" s="50">
        <v>5</v>
      </c>
      <c r="I33" s="50">
        <v>5</v>
      </c>
      <c r="J33" s="50">
        <v>5</v>
      </c>
      <c r="K33" s="50">
        <v>50</v>
      </c>
      <c r="L33" s="3">
        <v>0</v>
      </c>
      <c r="M33" s="131">
        <f>D33*H33+E33*I33+F33*J33+G33*K33</f>
        <v>24500</v>
      </c>
      <c r="Q33" s="61">
        <f>M33</f>
        <v>24500</v>
      </c>
    </row>
    <row r="34" spans="1:17" ht="12" thickBot="1">
      <c r="A34" s="52" t="s">
        <v>58</v>
      </c>
      <c r="B34" s="3" t="s">
        <v>52</v>
      </c>
      <c r="D34" s="176">
        <v>100</v>
      </c>
      <c r="E34" s="177">
        <v>150</v>
      </c>
      <c r="F34" s="177">
        <v>200</v>
      </c>
      <c r="G34" s="178">
        <v>200</v>
      </c>
      <c r="H34" s="59">
        <v>0</v>
      </c>
      <c r="I34" s="59">
        <v>0</v>
      </c>
      <c r="J34" s="59">
        <v>5</v>
      </c>
      <c r="K34" s="59">
        <v>10</v>
      </c>
      <c r="L34" s="3">
        <v>0</v>
      </c>
      <c r="M34" s="131">
        <f>D34*H34+E34*I34+F34*J34+G34*K34</f>
        <v>3000</v>
      </c>
      <c r="Q34" s="61">
        <f>M34</f>
        <v>3000</v>
      </c>
    </row>
    <row r="35" spans="1:17" s="166" customFormat="1" ht="11.25">
      <c r="A35" s="165" t="s">
        <v>184</v>
      </c>
      <c r="H35" s="166">
        <f>(H33+H34)*H27</f>
        <v>300</v>
      </c>
      <c r="I35" s="166">
        <f>(I33+I34)*I27</f>
        <v>300</v>
      </c>
      <c r="J35" s="166">
        <f>(J33+J34)*J27</f>
        <v>600</v>
      </c>
      <c r="K35" s="166">
        <f>(K33+K34)*K27</f>
        <v>6000</v>
      </c>
      <c r="M35" s="167">
        <f>SUM(H35:K35)*-1</f>
        <v>-7200</v>
      </c>
      <c r="P35" s="135"/>
      <c r="Q35" s="168"/>
    </row>
    <row r="36" spans="1:17" ht="22.5">
      <c r="A36" s="56" t="s">
        <v>65</v>
      </c>
      <c r="B36" s="3" t="s">
        <v>52</v>
      </c>
      <c r="C36" s="50">
        <v>4</v>
      </c>
      <c r="D36" s="50">
        <v>100</v>
      </c>
      <c r="E36" s="50">
        <v>100</v>
      </c>
      <c r="F36" s="50">
        <v>200</v>
      </c>
      <c r="G36" s="50">
        <v>200</v>
      </c>
      <c r="H36" s="50">
        <v>0</v>
      </c>
      <c r="I36" s="50">
        <v>5</v>
      </c>
      <c r="J36" s="50">
        <v>5</v>
      </c>
      <c r="K36" s="50">
        <v>40</v>
      </c>
      <c r="L36" s="50">
        <v>5</v>
      </c>
      <c r="M36" s="131">
        <f>D36*H36+E36*I36+F36*J36+G36*K36</f>
        <v>9500</v>
      </c>
      <c r="N36" s="3">
        <v>4</v>
      </c>
      <c r="O36" s="3">
        <v>2</v>
      </c>
      <c r="P36" s="51">
        <f>L36*N36*O36*100</f>
        <v>4000</v>
      </c>
      <c r="Q36" s="61">
        <f>M36-P36</f>
        <v>5500</v>
      </c>
    </row>
    <row r="37" spans="1:17" ht="22.5">
      <c r="A37" s="52" t="s">
        <v>66</v>
      </c>
      <c r="D37" s="50">
        <f>D33+D36</f>
        <v>300</v>
      </c>
      <c r="E37" s="50">
        <f>E33+E36</f>
        <v>400</v>
      </c>
      <c r="F37" s="50">
        <f>F33+F36</f>
        <v>600</v>
      </c>
      <c r="G37" s="50">
        <f>G33+G36</f>
        <v>600</v>
      </c>
      <c r="M37" s="135"/>
      <c r="Q37" s="132"/>
    </row>
    <row r="38" spans="1:17" ht="22.5">
      <c r="A38" s="52" t="s">
        <v>72</v>
      </c>
      <c r="D38" s="59">
        <f>D36+D34</f>
        <v>200</v>
      </c>
      <c r="E38" s="59">
        <f>E36+E34</f>
        <v>250</v>
      </c>
      <c r="F38" s="59">
        <f>F36+F34</f>
        <v>400</v>
      </c>
      <c r="G38" s="59">
        <f>G36+G34</f>
        <v>400</v>
      </c>
      <c r="M38" s="135"/>
      <c r="Q38" s="132"/>
    </row>
    <row r="39" spans="1:17" ht="11.25">
      <c r="A39" s="56" t="s">
        <v>157</v>
      </c>
      <c r="C39" s="3">
        <v>30</v>
      </c>
      <c r="D39" s="50"/>
      <c r="E39" s="50"/>
      <c r="F39" s="50"/>
      <c r="G39" s="50"/>
      <c r="M39" s="135"/>
      <c r="O39" s="3">
        <v>2</v>
      </c>
      <c r="P39" s="51">
        <f>C39*O39*100</f>
        <v>6000</v>
      </c>
      <c r="Q39" s="132"/>
    </row>
    <row r="40" spans="13:17" ht="11.25">
      <c r="M40" s="135"/>
      <c r="Q40" s="132"/>
    </row>
    <row r="41" spans="1:17" ht="11.25">
      <c r="A41" s="55" t="s">
        <v>63</v>
      </c>
      <c r="B41" s="58" t="s">
        <v>52</v>
      </c>
      <c r="C41" s="58">
        <v>24</v>
      </c>
      <c r="D41" s="58">
        <v>300</v>
      </c>
      <c r="E41" s="58">
        <v>300</v>
      </c>
      <c r="F41" s="58">
        <v>600</v>
      </c>
      <c r="G41" s="58">
        <v>600</v>
      </c>
      <c r="M41" s="135"/>
      <c r="Q41" s="132"/>
    </row>
    <row r="42" spans="1:17" ht="11.25">
      <c r="A42" s="56" t="s">
        <v>59</v>
      </c>
      <c r="B42" s="3" t="s">
        <v>52</v>
      </c>
      <c r="C42" s="3">
        <v>16</v>
      </c>
      <c r="D42" s="50">
        <v>300</v>
      </c>
      <c r="E42" s="50">
        <v>300</v>
      </c>
      <c r="F42" s="50">
        <v>600</v>
      </c>
      <c r="G42" s="50">
        <v>600</v>
      </c>
      <c r="H42" s="50">
        <v>0</v>
      </c>
      <c r="I42" s="50">
        <v>5</v>
      </c>
      <c r="J42" s="50">
        <v>5</v>
      </c>
      <c r="K42" s="50">
        <v>20</v>
      </c>
      <c r="L42" s="50">
        <v>5</v>
      </c>
      <c r="M42" s="135">
        <f>D42*H42+E42*I42+F42*J42+G42*K42</f>
        <v>16500</v>
      </c>
      <c r="N42" s="3" t="s">
        <v>56</v>
      </c>
      <c r="O42" s="3">
        <v>2</v>
      </c>
      <c r="P42" s="51">
        <f>C42*L42*O42*100</f>
        <v>16000</v>
      </c>
      <c r="Q42" s="131">
        <f>M42-P42</f>
        <v>500</v>
      </c>
    </row>
    <row r="43" spans="4:11" ht="11.25">
      <c r="D43" s="50"/>
      <c r="E43" s="50"/>
      <c r="F43" s="50"/>
      <c r="G43" s="50"/>
      <c r="H43" s="50"/>
      <c r="I43" s="50"/>
      <c r="J43" s="50"/>
      <c r="K43" s="50"/>
    </row>
    <row r="44" spans="12:17" ht="11.25">
      <c r="L44" s="3" t="s">
        <v>80</v>
      </c>
      <c r="M44" s="51">
        <f>SUM(M30:M43)</f>
        <v>46300</v>
      </c>
      <c r="N44" s="51"/>
      <c r="O44" s="51"/>
      <c r="P44" s="131">
        <f>SUM(P30:P43)</f>
        <v>26000</v>
      </c>
      <c r="Q44" s="61">
        <f>SUM(Q30:Q43)</f>
        <v>33500</v>
      </c>
    </row>
    <row r="46" spans="1:2" ht="11.25">
      <c r="A46" s="52" t="s">
        <v>73</v>
      </c>
      <c r="B46" s="3" t="s">
        <v>74</v>
      </c>
    </row>
    <row r="47" ht="11.25">
      <c r="B47" s="3" t="s">
        <v>181</v>
      </c>
    </row>
    <row r="48" ht="10.5" customHeight="1" thickBot="1"/>
    <row r="49" spans="1:7" ht="10.5" customHeight="1">
      <c r="A49" s="56" t="s">
        <v>187</v>
      </c>
      <c r="D49" s="179">
        <f>D33+H27</f>
        <v>260</v>
      </c>
      <c r="E49" s="180">
        <f>E33+I27</f>
        <v>360</v>
      </c>
      <c r="F49" s="180">
        <f>F33+J27</f>
        <v>460</v>
      </c>
      <c r="G49" s="181">
        <f>G33+K27</f>
        <v>500</v>
      </c>
    </row>
    <row r="50" spans="1:7" ht="12" thickBot="1">
      <c r="A50" s="52" t="s">
        <v>57</v>
      </c>
      <c r="D50" s="182">
        <f>D34+H27</f>
        <v>160</v>
      </c>
      <c r="E50" s="183">
        <f>E34+I27</f>
        <v>210</v>
      </c>
      <c r="F50" s="183">
        <f>F34+J27</f>
        <v>260</v>
      </c>
      <c r="G50" s="184">
        <f>G34+K27</f>
        <v>300</v>
      </c>
    </row>
  </sheetData>
  <printOptions/>
  <pageMargins left="0.7480314960629921" right="0.5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8" sqref="I8"/>
    </sheetView>
  </sheetViews>
  <sheetFormatPr defaultColWidth="9.140625" defaultRowHeight="12.75"/>
  <cols>
    <col min="1" max="1" width="18.57421875" style="69" customWidth="1"/>
    <col min="2" max="2" width="10.28125" style="0" customWidth="1"/>
    <col min="3" max="4" width="5.57421875" style="0" customWidth="1"/>
    <col min="5" max="5" width="9.140625" style="67" customWidth="1"/>
    <col min="6" max="6" width="4.8515625" style="0" customWidth="1"/>
    <col min="7" max="9" width="9.140625" style="67" customWidth="1"/>
  </cols>
  <sheetData>
    <row r="1" spans="1:8" s="118" customFormat="1" ht="15.75">
      <c r="A1" s="118" t="s">
        <v>84</v>
      </c>
      <c r="G1" s="127"/>
      <c r="H1" s="127"/>
    </row>
    <row r="2" spans="1:9" s="118" customFormat="1" ht="15.75">
      <c r="A2" s="163"/>
      <c r="B2" s="153"/>
      <c r="C2" s="196" t="s">
        <v>145</v>
      </c>
      <c r="D2" s="197"/>
      <c r="E2" s="198"/>
      <c r="F2" s="153"/>
      <c r="G2" s="196" t="s">
        <v>136</v>
      </c>
      <c r="H2" s="197"/>
      <c r="I2" s="198"/>
    </row>
    <row r="3" spans="1:9" ht="15.75">
      <c r="A3" s="153" t="s">
        <v>166</v>
      </c>
      <c r="B3" s="154" t="s">
        <v>139</v>
      </c>
      <c r="C3" s="157" t="s">
        <v>101</v>
      </c>
      <c r="D3" s="157" t="s">
        <v>135</v>
      </c>
      <c r="E3" s="158" t="s">
        <v>106</v>
      </c>
      <c r="F3" s="159"/>
      <c r="G3" s="158" t="s">
        <v>101</v>
      </c>
      <c r="H3" s="158" t="s">
        <v>135</v>
      </c>
      <c r="I3" s="158" t="s">
        <v>106</v>
      </c>
    </row>
    <row r="4" spans="1:9" ht="12.75">
      <c r="A4" s="69" t="s">
        <v>130</v>
      </c>
      <c r="B4" s="126" t="s">
        <v>153</v>
      </c>
      <c r="C4" t="s">
        <v>158</v>
      </c>
      <c r="D4" t="s">
        <v>158</v>
      </c>
      <c r="E4" s="67" t="s">
        <v>158</v>
      </c>
      <c r="G4" s="67" t="s">
        <v>158</v>
      </c>
      <c r="H4" s="67" t="s">
        <v>158</v>
      </c>
      <c r="I4" s="129">
        <f>Kursuspriser!M33</f>
        <v>24500</v>
      </c>
    </row>
    <row r="5" spans="2:9" ht="12.75">
      <c r="B5" s="126" t="s">
        <v>152</v>
      </c>
      <c r="C5" t="s">
        <v>158</v>
      </c>
      <c r="D5" t="s">
        <v>158</v>
      </c>
      <c r="E5" s="67" t="s">
        <v>158</v>
      </c>
      <c r="G5" s="67" t="s">
        <v>158</v>
      </c>
      <c r="H5" s="67" t="s">
        <v>158</v>
      </c>
      <c r="I5" s="129">
        <f>Kursuspriser!M34</f>
        <v>3000</v>
      </c>
    </row>
    <row r="6" spans="2:9" ht="12.75">
      <c r="B6" s="126" t="s">
        <v>154</v>
      </c>
      <c r="C6" t="s">
        <v>158</v>
      </c>
      <c r="D6" t="s">
        <v>158</v>
      </c>
      <c r="E6" s="67" t="s">
        <v>158</v>
      </c>
      <c r="G6" s="67" t="s">
        <v>158</v>
      </c>
      <c r="H6" s="67" t="s">
        <v>158</v>
      </c>
      <c r="I6" s="129">
        <f>Kursuspriser!M36</f>
        <v>9500</v>
      </c>
    </row>
    <row r="7" spans="2:9" ht="12.75">
      <c r="B7" s="126" t="s">
        <v>155</v>
      </c>
      <c r="C7" t="s">
        <v>158</v>
      </c>
      <c r="D7" t="s">
        <v>158</v>
      </c>
      <c r="E7" s="67" t="s">
        <v>158</v>
      </c>
      <c r="G7" s="67" t="s">
        <v>158</v>
      </c>
      <c r="H7" s="67" t="s">
        <v>158</v>
      </c>
      <c r="I7" s="129">
        <f>Kursuspriser!M42</f>
        <v>16500</v>
      </c>
    </row>
    <row r="8" spans="2:9" ht="12.75">
      <c r="B8" s="126" t="s">
        <v>182</v>
      </c>
      <c r="I8" s="129">
        <f>Kursuspriser!M35</f>
        <v>-7200</v>
      </c>
    </row>
    <row r="9" spans="1:9" ht="12.75">
      <c r="A9" s="137" t="s">
        <v>106</v>
      </c>
      <c r="C9" t="s">
        <v>158</v>
      </c>
      <c r="D9" t="s">
        <v>158</v>
      </c>
      <c r="E9" s="136">
        <v>60600</v>
      </c>
      <c r="G9" s="67" t="s">
        <v>158</v>
      </c>
      <c r="H9" s="67" t="s">
        <v>158</v>
      </c>
      <c r="I9" s="136">
        <f>SUM(I4:I8)</f>
        <v>46300</v>
      </c>
    </row>
    <row r="11" spans="1:9" ht="12.75">
      <c r="A11" s="69" t="s">
        <v>146</v>
      </c>
      <c r="B11" t="s">
        <v>141</v>
      </c>
      <c r="C11">
        <v>22</v>
      </c>
      <c r="D11">
        <v>150</v>
      </c>
      <c r="E11" s="67">
        <f>C11*D11</f>
        <v>3300</v>
      </c>
      <c r="G11" s="67">
        <v>20</v>
      </c>
      <c r="H11" s="67">
        <v>150</v>
      </c>
      <c r="I11" s="136">
        <f>G11*H11</f>
        <v>3000</v>
      </c>
    </row>
    <row r="13" spans="1:9" ht="12.75">
      <c r="A13" s="69" t="s">
        <v>131</v>
      </c>
      <c r="C13" t="s">
        <v>158</v>
      </c>
      <c r="D13" t="s">
        <v>158</v>
      </c>
      <c r="E13" s="136">
        <v>36890</v>
      </c>
      <c r="F13" s="69"/>
      <c r="G13" s="67" t="s">
        <v>158</v>
      </c>
      <c r="H13" s="67" t="s">
        <v>158</v>
      </c>
      <c r="I13" s="136">
        <v>0</v>
      </c>
    </row>
    <row r="15" ht="12.75">
      <c r="A15" s="69" t="s">
        <v>132</v>
      </c>
    </row>
    <row r="16" spans="1:9" ht="12.75">
      <c r="A16" s="140" t="s">
        <v>137</v>
      </c>
      <c r="B16" t="s">
        <v>138</v>
      </c>
      <c r="C16">
        <v>5</v>
      </c>
      <c r="E16" s="67">
        <v>-34000</v>
      </c>
      <c r="G16" s="67">
        <v>4</v>
      </c>
      <c r="H16" s="67">
        <v>-10000</v>
      </c>
      <c r="I16" s="67">
        <f>G16*H16</f>
        <v>-40000</v>
      </c>
    </row>
    <row r="17" ht="12.75">
      <c r="A17" s="141"/>
    </row>
    <row r="18" spans="1:9" ht="12.75">
      <c r="A18" s="140" t="s">
        <v>140</v>
      </c>
      <c r="E18" s="67">
        <v>-2000</v>
      </c>
      <c r="I18" s="67">
        <v>-2000</v>
      </c>
    </row>
    <row r="19" spans="1:9" ht="12.75">
      <c r="A19" s="140" t="s">
        <v>142</v>
      </c>
      <c r="B19" t="s">
        <v>143</v>
      </c>
      <c r="C19">
        <v>40</v>
      </c>
      <c r="D19">
        <v>-100</v>
      </c>
      <c r="E19" s="67">
        <f>C19*D19</f>
        <v>-4000</v>
      </c>
      <c r="G19" s="67">
        <v>50</v>
      </c>
      <c r="H19" s="67">
        <v>-100</v>
      </c>
      <c r="I19" s="67">
        <f>G19*H19</f>
        <v>-5000</v>
      </c>
    </row>
    <row r="20" spans="1:9" ht="12.75">
      <c r="A20" s="140"/>
      <c r="B20" t="s">
        <v>144</v>
      </c>
      <c r="E20" s="67">
        <v>-24000</v>
      </c>
      <c r="I20" s="67">
        <v>-10000</v>
      </c>
    </row>
    <row r="21" ht="12.75">
      <c r="A21" s="140"/>
    </row>
    <row r="22" spans="1:9" ht="12.75">
      <c r="A22" s="137" t="s">
        <v>106</v>
      </c>
      <c r="C22" t="s">
        <v>158</v>
      </c>
      <c r="D22" t="s">
        <v>158</v>
      </c>
      <c r="E22" s="136">
        <v>-64800</v>
      </c>
      <c r="G22" s="67" t="s">
        <v>158</v>
      </c>
      <c r="H22" s="67" t="s">
        <v>158</v>
      </c>
      <c r="I22" s="136">
        <f>SUM(I16:I21)</f>
        <v>-57000</v>
      </c>
    </row>
    <row r="24" spans="1:9" ht="12.75">
      <c r="A24" s="69" t="s">
        <v>133</v>
      </c>
      <c r="C24" t="s">
        <v>158</v>
      </c>
      <c r="D24" t="s">
        <v>158</v>
      </c>
      <c r="E24" s="139">
        <v>30000</v>
      </c>
      <c r="G24" s="67" t="s">
        <v>158</v>
      </c>
      <c r="H24" s="67" t="s">
        <v>158</v>
      </c>
      <c r="I24" s="138">
        <f>Kursuspriser!P44*-1</f>
        <v>-26000</v>
      </c>
    </row>
    <row r="26" ht="12.75">
      <c r="A26" s="69" t="s">
        <v>134</v>
      </c>
    </row>
    <row r="27" spans="1:9" ht="12.75">
      <c r="A27" s="140" t="s">
        <v>147</v>
      </c>
      <c r="C27" t="s">
        <v>158</v>
      </c>
      <c r="D27" t="s">
        <v>158</v>
      </c>
      <c r="E27" s="67" t="s">
        <v>158</v>
      </c>
      <c r="G27" s="67" t="s">
        <v>158</v>
      </c>
      <c r="H27" s="67" t="s">
        <v>158</v>
      </c>
      <c r="I27" s="129">
        <f>Kursuspriser!Q16</f>
        <v>1725</v>
      </c>
    </row>
    <row r="28" spans="1:9" ht="12.75">
      <c r="A28" s="140" t="s">
        <v>148</v>
      </c>
      <c r="C28" t="s">
        <v>158</v>
      </c>
      <c r="D28" t="s">
        <v>158</v>
      </c>
      <c r="E28" s="67" t="s">
        <v>158</v>
      </c>
      <c r="G28" s="67" t="s">
        <v>158</v>
      </c>
      <c r="H28" s="67" t="s">
        <v>158</v>
      </c>
      <c r="I28" s="129">
        <f>Kursuspriser!Q19</f>
        <v>700</v>
      </c>
    </row>
    <row r="29" spans="1:9" ht="12.75">
      <c r="A29" s="140" t="s">
        <v>150</v>
      </c>
      <c r="C29" t="s">
        <v>158</v>
      </c>
      <c r="D29" t="s">
        <v>158</v>
      </c>
      <c r="E29" s="67" t="s">
        <v>158</v>
      </c>
      <c r="G29" s="67" t="s">
        <v>158</v>
      </c>
      <c r="H29" s="67" t="s">
        <v>158</v>
      </c>
      <c r="I29" s="129">
        <f>Kursuspriser!Q23</f>
        <v>6600</v>
      </c>
    </row>
    <row r="30" spans="1:9" ht="12.75">
      <c r="A30" s="140" t="s">
        <v>149</v>
      </c>
      <c r="C30" t="s">
        <v>158</v>
      </c>
      <c r="D30" t="s">
        <v>158</v>
      </c>
      <c r="E30" s="67" t="s">
        <v>158</v>
      </c>
      <c r="G30" s="67" t="s">
        <v>158</v>
      </c>
      <c r="H30" s="67" t="s">
        <v>158</v>
      </c>
      <c r="I30" s="129">
        <f>Skole!R12</f>
        <v>8800</v>
      </c>
    </row>
    <row r="31" spans="1:9" ht="12.75">
      <c r="A31" s="140" t="s">
        <v>151</v>
      </c>
      <c r="C31" t="s">
        <v>158</v>
      </c>
      <c r="D31" t="s">
        <v>158</v>
      </c>
      <c r="E31" s="67" t="s">
        <v>158</v>
      </c>
      <c r="G31" s="67" t="s">
        <v>158</v>
      </c>
      <c r="H31" s="67" t="s">
        <v>158</v>
      </c>
      <c r="I31" s="129">
        <f>Festival!F23</f>
        <v>7750</v>
      </c>
    </row>
    <row r="32" spans="1:9" ht="12.75">
      <c r="A32" s="140" t="s">
        <v>180</v>
      </c>
      <c r="G32" s="67">
        <v>20</v>
      </c>
      <c r="H32" s="67">
        <v>100</v>
      </c>
      <c r="I32" s="67">
        <f>H32*G32</f>
        <v>2000</v>
      </c>
    </row>
    <row r="33" spans="1:9" ht="12.75">
      <c r="A33" s="137" t="s">
        <v>106</v>
      </c>
      <c r="E33" s="136">
        <v>3012</v>
      </c>
      <c r="I33" s="136">
        <f>SUM(I27:I32)</f>
        <v>27575</v>
      </c>
    </row>
    <row r="35" spans="1:9" s="118" customFormat="1" ht="15.75">
      <c r="A35" s="118" t="s">
        <v>156</v>
      </c>
      <c r="E35" s="127">
        <v>8000</v>
      </c>
      <c r="G35" s="127"/>
      <c r="H35" s="127"/>
      <c r="I35" s="169">
        <f>I9+I11+I13+I22+I24+I33</f>
        <v>-6125</v>
      </c>
    </row>
    <row r="37" spans="1:9" ht="15.75">
      <c r="A37" s="156"/>
      <c r="B37" s="155"/>
      <c r="C37" s="196" t="s">
        <v>168</v>
      </c>
      <c r="D37" s="197"/>
      <c r="E37" s="198"/>
      <c r="F37" s="153"/>
      <c r="G37" s="196" t="s">
        <v>136</v>
      </c>
      <c r="H37" s="197"/>
      <c r="I37" s="198"/>
    </row>
    <row r="38" spans="1:9" ht="15.75">
      <c r="A38" s="153" t="s">
        <v>8</v>
      </c>
      <c r="B38" s="154" t="s">
        <v>139</v>
      </c>
      <c r="C38" s="157" t="s">
        <v>101</v>
      </c>
      <c r="D38" s="157" t="s">
        <v>135</v>
      </c>
      <c r="E38" s="158" t="s">
        <v>106</v>
      </c>
      <c r="F38" s="159"/>
      <c r="G38" s="158" t="s">
        <v>101</v>
      </c>
      <c r="H38" s="158" t="s">
        <v>135</v>
      </c>
      <c r="I38" s="158" t="s">
        <v>106</v>
      </c>
    </row>
    <row r="39" spans="1:9" ht="12.75">
      <c r="A39" s="69" t="s">
        <v>130</v>
      </c>
      <c r="E39" s="67">
        <v>7050</v>
      </c>
      <c r="I39" s="129">
        <f>Kursuspriser!M7</f>
        <v>7500</v>
      </c>
    </row>
    <row r="40" spans="1:9" ht="12.75">
      <c r="A40" s="69" t="s">
        <v>146</v>
      </c>
      <c r="E40" s="67">
        <v>0</v>
      </c>
      <c r="G40" s="67">
        <v>17</v>
      </c>
      <c r="H40" s="67">
        <v>150</v>
      </c>
      <c r="I40" s="129">
        <f>Kursuspriser!P11</f>
        <v>2550</v>
      </c>
    </row>
    <row r="41" spans="1:9" ht="12.75">
      <c r="A41" s="69" t="s">
        <v>167</v>
      </c>
      <c r="E41" s="67">
        <v>-800</v>
      </c>
      <c r="I41" s="129">
        <f>Kursuspriser!P10</f>
        <v>-1800</v>
      </c>
    </row>
    <row r="42" spans="1:9" ht="12.75">
      <c r="A42" s="69" t="s">
        <v>133</v>
      </c>
      <c r="E42" s="67">
        <v>-5000</v>
      </c>
      <c r="I42" s="129">
        <f>Kursuspriser!P9</f>
        <v>-8500</v>
      </c>
    </row>
    <row r="44" spans="1:9" s="118" customFormat="1" ht="15.75">
      <c r="A44" s="160" t="s">
        <v>156</v>
      </c>
      <c r="B44" s="160"/>
      <c r="C44" s="160"/>
      <c r="D44" s="160"/>
      <c r="E44" s="161">
        <f>SUM(E39:E42)</f>
        <v>1250</v>
      </c>
      <c r="F44" s="160"/>
      <c r="G44" s="161"/>
      <c r="H44" s="161"/>
      <c r="I44" s="162">
        <f>SUM(I39:I42)</f>
        <v>-250</v>
      </c>
    </row>
  </sheetData>
  <mergeCells count="4">
    <mergeCell ref="C2:E2"/>
    <mergeCell ref="G2:I2"/>
    <mergeCell ref="C37:E37"/>
    <mergeCell ref="G37:I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dk016691 - Jørgen H. Tscherning</dc:creator>
  <cp:keywords/>
  <dc:description/>
  <cp:lastModifiedBy>dk016691 - Jørgen H. Tscherning</cp:lastModifiedBy>
  <cp:lastPrinted>2010-09-28T12:33:57Z</cp:lastPrinted>
  <dcterms:created xsi:type="dcterms:W3CDTF">2010-09-12T07:43:43Z</dcterms:created>
  <dcterms:modified xsi:type="dcterms:W3CDTF">2010-12-02T11:16:41Z</dcterms:modified>
  <cp:category/>
  <cp:version/>
  <cp:contentType/>
  <cp:contentStatus/>
</cp:coreProperties>
</file>